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475" tabRatio="852" activeTab="0"/>
  </bookViews>
  <sheets>
    <sheet name="Mérleg" sheetId="1" r:id="rId1"/>
    <sheet name="Bevételek" sheetId="2" r:id="rId2"/>
    <sheet name="Kiadások" sheetId="3" r:id="rId3"/>
    <sheet name="Eredménykimutatás" sheetId="4" r:id="rId4"/>
    <sheet name="IJ+TE" sheetId="5" r:id="rId5"/>
    <sheet name="Létszám és bér" sheetId="6" r:id="rId6"/>
    <sheet name="Munkaügyi adatok" sheetId="7" r:id="rId7"/>
    <sheet name="foglalkoztatottak" sheetId="8" r:id="rId8"/>
    <sheet name="hallgatói létszám" sheetId="9" r:id="rId9"/>
  </sheets>
  <definedNames>
    <definedName name="_xlnm.Print_Area" localSheetId="2">'Kiadások'!$A$1:$G$288</definedName>
  </definedNames>
  <calcPr fullCalcOnLoad="1"/>
</workbook>
</file>

<file path=xl/sharedStrings.xml><?xml version="1.0" encoding="utf-8"?>
<sst xmlns="http://schemas.openxmlformats.org/spreadsheetml/2006/main" count="1159" uniqueCount="694">
  <si>
    <t>KETTŐS KÖNYVVITELT VEZETŐ EGYHÁZI SZERVEZETEK ZÁRSZÁMADÁSÁNAK</t>
  </si>
  <si>
    <t>EREDMÉNYKIMUTATÁSA</t>
  </si>
  <si>
    <t>adatok ezer forintban</t>
  </si>
  <si>
    <t>Sor-szám</t>
  </si>
  <si>
    <t>A tétel megnevezése</t>
  </si>
  <si>
    <t>Előző év</t>
  </si>
  <si>
    <t>Előző évek értékehelyesbítései</t>
  </si>
  <si>
    <t>Tárgyév</t>
  </si>
  <si>
    <t>Alaptev.</t>
  </si>
  <si>
    <t>Váll. Tev.</t>
  </si>
  <si>
    <t>Összes</t>
  </si>
  <si>
    <t>1.</t>
  </si>
  <si>
    <t>Értékesítés nettó árbevétele</t>
  </si>
  <si>
    <t>2.</t>
  </si>
  <si>
    <t>Aktivált saját teljesítmények értéke</t>
  </si>
  <si>
    <t>3.</t>
  </si>
  <si>
    <t>Egyéb bevételek</t>
  </si>
  <si>
    <t>4.</t>
  </si>
  <si>
    <t>Támogatások</t>
  </si>
  <si>
    <t>egyházi</t>
  </si>
  <si>
    <t>központi költségvetési</t>
  </si>
  <si>
    <t>helyi önkormányzati</t>
  </si>
  <si>
    <t>egyéb</t>
  </si>
  <si>
    <t>5.</t>
  </si>
  <si>
    <t>Pénzügyi műveletek bevételei</t>
  </si>
  <si>
    <t>6.</t>
  </si>
  <si>
    <t>Rendkívüli bevételek</t>
  </si>
  <si>
    <t>A</t>
  </si>
  <si>
    <t>Összes bevétel (1+2+3+4+5+6)</t>
  </si>
  <si>
    <t>7.</t>
  </si>
  <si>
    <t>Anyagjellegű ráfordítások</t>
  </si>
  <si>
    <t>8.</t>
  </si>
  <si>
    <t>Személyi jellegű ráfordítások</t>
  </si>
  <si>
    <t>9.</t>
  </si>
  <si>
    <t>Értékcsökkenési leírás</t>
  </si>
  <si>
    <t>10.</t>
  </si>
  <si>
    <t>Egyéb ráfordítások</t>
  </si>
  <si>
    <t>11.</t>
  </si>
  <si>
    <t>Pénzügyi műveletek ráfordításai</t>
  </si>
  <si>
    <t>12.</t>
  </si>
  <si>
    <t>Rendkívüli ráfordítások</t>
  </si>
  <si>
    <t>B</t>
  </si>
  <si>
    <t>Összes ráfordítás (7+8+…+12)</t>
  </si>
  <si>
    <t>C</t>
  </si>
  <si>
    <t>Adózás előtti eredmény (A-B)</t>
  </si>
  <si>
    <t>I.</t>
  </si>
  <si>
    <t>Adófizetési kötelezettség</t>
  </si>
  <si>
    <t>D</t>
  </si>
  <si>
    <t>Tárgyévi eredmény (C-I.)</t>
  </si>
  <si>
    <t>EGYHÁZI INTÉZMÉNY</t>
  </si>
  <si>
    <t>KETTŐS KÖNYVVITELT VEZETŐ EGYHÁZI INTÉZMÉNYEK</t>
  </si>
  <si>
    <t>ZÁRSZÁMADÁSÁNAK MÉRLEGE</t>
  </si>
  <si>
    <t>adatok E FT-ban</t>
  </si>
  <si>
    <t>Előző év(ek) helyesbítései</t>
  </si>
  <si>
    <t>a</t>
  </si>
  <si>
    <t>b</t>
  </si>
  <si>
    <t>c</t>
  </si>
  <si>
    <t>d</t>
  </si>
  <si>
    <t>e</t>
  </si>
  <si>
    <t>A. Befektetett eszközök (2.-5. sorok)</t>
  </si>
  <si>
    <t>I. IMMATERIÁLIS JAVAK</t>
  </si>
  <si>
    <t>II. TÁRGYI ESZKÖZÖK</t>
  </si>
  <si>
    <t>III. BEFEKTETETT PÉNZÜGYI ESZKÖZÖK</t>
  </si>
  <si>
    <t>IV. BEFEKTETETT ESZKÖZÖK ÉRTÉKHELYESBÍTÉSE</t>
  </si>
  <si>
    <t>B. Forgóeszközök</t>
  </si>
  <si>
    <t>I. KÉSZLETEK</t>
  </si>
  <si>
    <t>II. KÖVETELÉSEK</t>
  </si>
  <si>
    <t>III. ÉRTÉKPAPÍROK</t>
  </si>
  <si>
    <t>IV. PÉNZESZKÖZÖK</t>
  </si>
  <si>
    <t>C. Akítv időbeli elhatárolások</t>
  </si>
  <si>
    <t>ESZKÖZÖK (AKTÍVÁK) ÖSSZESEN (1. + 6. + 11. sor)</t>
  </si>
  <si>
    <t>13.</t>
  </si>
  <si>
    <t>D. Saját tőke (14.-18. sorok)</t>
  </si>
  <si>
    <t>14.</t>
  </si>
  <si>
    <t>I. INDULÓ TŐKE</t>
  </si>
  <si>
    <t>15.</t>
  </si>
  <si>
    <t>II. TŐKEVÁLTOZÁS</t>
  </si>
  <si>
    <t>16.</t>
  </si>
  <si>
    <t>III. ÉRTÉKELÉSI TARTALÉK</t>
  </si>
  <si>
    <t>17.</t>
  </si>
  <si>
    <t>IV. TÁRGYÉVI EREDMÉNY ALAPTEVÉKENYSÉGBŐL</t>
  </si>
  <si>
    <t>18.</t>
  </si>
  <si>
    <t>V. TÁRGYÉVI EREDMÉNY VÁLLALKOZÁSI TEV-BŐL</t>
  </si>
  <si>
    <t>19.</t>
  </si>
  <si>
    <t>E. Céltartalék</t>
  </si>
  <si>
    <t>20.</t>
  </si>
  <si>
    <t>F. Kötelezettségek (21.-23. sorok)</t>
  </si>
  <si>
    <t>21.</t>
  </si>
  <si>
    <t>I. HÁTRASOROLT KÖTELEZETTSÉGEK</t>
  </si>
  <si>
    <t>22.</t>
  </si>
  <si>
    <t>II. HOSSZÚ LEJÁRATÚ KÖTELEZETTSÉGEK</t>
  </si>
  <si>
    <t>23.</t>
  </si>
  <si>
    <t>III. RÖVID LEJÁRATÚ KÖTELEZETTSÉGEK</t>
  </si>
  <si>
    <t>24.</t>
  </si>
  <si>
    <t>G. Passzív időbeli elhatárolások</t>
  </si>
  <si>
    <t>25.</t>
  </si>
  <si>
    <r>
      <t>FORRÁSOK (PASSZÍVÁK) ÖSSZESEN</t>
    </r>
    <r>
      <rPr>
        <sz val="8"/>
        <rFont val="Arial CE"/>
        <family val="2"/>
      </rPr>
      <t xml:space="preserve">                           (13. + 19. + 20. + 24. sor)</t>
    </r>
  </si>
  <si>
    <t>1. sz. melléklet</t>
  </si>
  <si>
    <t>Bevételek</t>
  </si>
  <si>
    <t>MEGNEVEZÉS</t>
  </si>
  <si>
    <t>sor-szám</t>
  </si>
  <si>
    <t>főkönyvi szám</t>
  </si>
  <si>
    <t>eredeti előirányzat</t>
  </si>
  <si>
    <t>módosított előirányzat</t>
  </si>
  <si>
    <t>teljesítés</t>
  </si>
  <si>
    <t>Alaptevékenység bevételei</t>
  </si>
  <si>
    <t>- hitéleti tevékenység bevételei</t>
  </si>
  <si>
    <t>kiadványok, kegytárgyak értékesítése</t>
  </si>
  <si>
    <t>előfizetési díjak</t>
  </si>
  <si>
    <t>egyéb hitéleti tevékenység bevétele</t>
  </si>
  <si>
    <t>- oktatási tevékenység bevételei</t>
  </si>
  <si>
    <t>oktatottak térítései</t>
  </si>
  <si>
    <t>étkezési térítés</t>
  </si>
  <si>
    <t>egyéb oktatási bevétel</t>
  </si>
  <si>
    <t>- kulturális tevékenység bevétele</t>
  </si>
  <si>
    <t>- szociális tevékenység bevétele</t>
  </si>
  <si>
    <t>egyszeri térítési díjak</t>
  </si>
  <si>
    <t>ellátottak térítési díja</t>
  </si>
  <si>
    <t>szociális étkeztetés térítési díja</t>
  </si>
  <si>
    <t>egyéb térítési díj</t>
  </si>
  <si>
    <t>- egészségügyi tevékenység bevétele</t>
  </si>
  <si>
    <t>térítési díjak</t>
  </si>
  <si>
    <t>egyéb eü. bevétel</t>
  </si>
  <si>
    <t>- egyházi üdültetés bevétele</t>
  </si>
  <si>
    <t>- alaptevékenység egyéb bevételei</t>
  </si>
  <si>
    <t>ALAPTEVÉKENYSÉG BEV. ÖSSZESEN</t>
  </si>
  <si>
    <t>Alaptev-gel összefüggő egyéb tev. bev.</t>
  </si>
  <si>
    <t>- dolgozók térítései</t>
  </si>
  <si>
    <t>szolgálati elhelyezés térítési díja</t>
  </si>
  <si>
    <t>egyéb dolgozói térítési díj</t>
  </si>
  <si>
    <t>26.</t>
  </si>
  <si>
    <t>- egyházi ingatlan hasznosításának bevétele</t>
  </si>
  <si>
    <t>27.</t>
  </si>
  <si>
    <t>- vendéglátóipari vállalk. által üzemeltetett intézményi étterem bérleti díja</t>
  </si>
  <si>
    <t>28.</t>
  </si>
  <si>
    <t>- szabad kapacitások értékesítése</t>
  </si>
  <si>
    <t>29.</t>
  </si>
  <si>
    <t>- egyéb készletek értékesítése</t>
  </si>
  <si>
    <t>30.</t>
  </si>
  <si>
    <t>31.</t>
  </si>
  <si>
    <t>- közvetített szolgáltatás</t>
  </si>
  <si>
    <t>32.</t>
  </si>
  <si>
    <t>ALAPTEV. ÖSSZEF. EGYÉB BEV. ÖSSZ.</t>
  </si>
  <si>
    <t>33.</t>
  </si>
  <si>
    <t>Vállalkozási tevékenység bevételei</t>
  </si>
  <si>
    <t>34.</t>
  </si>
  <si>
    <t>alaptev. körébe nem tartozó értékesítés</t>
  </si>
  <si>
    <t>35.</t>
  </si>
  <si>
    <t>alaptev. körébe nem tartozó szolgáltatásnyújtás</t>
  </si>
  <si>
    <t>36.</t>
  </si>
  <si>
    <t>reklámtevékenység, hirdetés bevétele</t>
  </si>
  <si>
    <t>37.</t>
  </si>
  <si>
    <t>egyéb vállalkozási tevékenység</t>
  </si>
  <si>
    <t>38.</t>
  </si>
  <si>
    <t>VÁLL. TEV. BEVÉTELEI ÖSSZESEN</t>
  </si>
  <si>
    <t>39.</t>
  </si>
  <si>
    <t>Exportértékesítés bevétele</t>
  </si>
  <si>
    <t>40.</t>
  </si>
  <si>
    <t>- exportértékesítés bevétele</t>
  </si>
  <si>
    <t>41.</t>
  </si>
  <si>
    <t>EXPORTÉRT. BEVÉTELEI ÖSSZESEN</t>
  </si>
  <si>
    <t>42.</t>
  </si>
  <si>
    <t>ÉRTÉKESÍTÉS NETTÓ ÁRBEVÉTELE ÖSSZESEN</t>
  </si>
  <si>
    <t>43.</t>
  </si>
  <si>
    <t>Egyéb bevételek I. (kapott támogatások)</t>
  </si>
  <si>
    <t>Alaptev-hez kapott támogatások</t>
  </si>
  <si>
    <t>44.</t>
  </si>
  <si>
    <t>- fenntartótól (MKPK) kapott támogatás</t>
  </si>
  <si>
    <t>45.</t>
  </si>
  <si>
    <t>működési támogatás</t>
  </si>
  <si>
    <t>46.</t>
  </si>
  <si>
    <t>hitoktatási támogatás</t>
  </si>
  <si>
    <t>47.</t>
  </si>
  <si>
    <t>közgyűjteményi támogatás</t>
  </si>
  <si>
    <t>48.</t>
  </si>
  <si>
    <t>céltámogatás</t>
  </si>
  <si>
    <t>49.</t>
  </si>
  <si>
    <t>egyéb támogatás</t>
  </si>
  <si>
    <t>50.</t>
  </si>
  <si>
    <t>- fenntartótól (Karitász, Szeretetszolgálat) kapott intézménytámogatás</t>
  </si>
  <si>
    <t>51.</t>
  </si>
  <si>
    <t>- állami költségvetésből kapott támogatás</t>
  </si>
  <si>
    <t>52.</t>
  </si>
  <si>
    <t>oktatási alapnormatíva</t>
  </si>
  <si>
    <t>53.</t>
  </si>
  <si>
    <t>oktatási kieg. normatíva</t>
  </si>
  <si>
    <t>54.</t>
  </si>
  <si>
    <t>szociális alapnormatíva</t>
  </si>
  <si>
    <t>55.</t>
  </si>
  <si>
    <t>szociális kieg. normatíva</t>
  </si>
  <si>
    <t>56.</t>
  </si>
  <si>
    <t>kulturális tevékenység támogatása</t>
  </si>
  <si>
    <t>57.</t>
  </si>
  <si>
    <t>egészségügyi normatív támogatás</t>
  </si>
  <si>
    <t>58.</t>
  </si>
  <si>
    <t>címzett támogatás</t>
  </si>
  <si>
    <t>59.</t>
  </si>
  <si>
    <t>egyéb állami támogatás</t>
  </si>
  <si>
    <t>60.</t>
  </si>
  <si>
    <t>- állami ktgvetésből intézményfinanszírozásra kapott tám.</t>
  </si>
  <si>
    <t>61.</t>
  </si>
  <si>
    <t>normatív támogatás</t>
  </si>
  <si>
    <t>62.</t>
  </si>
  <si>
    <t>normatív támogatás kiegészítése</t>
  </si>
  <si>
    <t>63.</t>
  </si>
  <si>
    <t>nem normatív támogatás</t>
  </si>
  <si>
    <t>64.</t>
  </si>
  <si>
    <t>- állami alapoktól kapott támogatás</t>
  </si>
  <si>
    <t>65.</t>
  </si>
  <si>
    <t>- önkormányzattól kapott támogatás</t>
  </si>
  <si>
    <t>66.</t>
  </si>
  <si>
    <t>feladatátvállalási szerződéssel</t>
  </si>
  <si>
    <t>67.</t>
  </si>
  <si>
    <t>egyéb működési támogatás</t>
  </si>
  <si>
    <t>68.</t>
  </si>
  <si>
    <t>69.</t>
  </si>
  <si>
    <t>- pályázati támogatás</t>
  </si>
  <si>
    <t>70.</t>
  </si>
  <si>
    <t>71.</t>
  </si>
  <si>
    <t>programtámogatás</t>
  </si>
  <si>
    <t>72.</t>
  </si>
  <si>
    <t>73.</t>
  </si>
  <si>
    <t>- alapítványoktól kapott támogatás</t>
  </si>
  <si>
    <t>74.</t>
  </si>
  <si>
    <t>75.</t>
  </si>
  <si>
    <t>76.</t>
  </si>
  <si>
    <t>- EU alapoktól kapott támogatás</t>
  </si>
  <si>
    <t>77.</t>
  </si>
  <si>
    <t>- külföldről kapott támogatás</t>
  </si>
  <si>
    <t>78.</t>
  </si>
  <si>
    <t>79.</t>
  </si>
  <si>
    <t>80.</t>
  </si>
  <si>
    <t>81.</t>
  </si>
  <si>
    <t>- közös létesítmény fenntartásához átvett tám.</t>
  </si>
  <si>
    <t>82.</t>
  </si>
  <si>
    <t>- közcélú kötelezettségvállalás bevétele</t>
  </si>
  <si>
    <t>83.</t>
  </si>
  <si>
    <t>- kapott adományok</t>
  </si>
  <si>
    <t>84.</t>
  </si>
  <si>
    <t>közcélú pénzbeni adomány</t>
  </si>
  <si>
    <t>85.</t>
  </si>
  <si>
    <t>nem közcélú pénzbeni adomány</t>
  </si>
  <si>
    <t>86.</t>
  </si>
  <si>
    <t>értéken nyilvántartott közcélú tárgyi ad.</t>
  </si>
  <si>
    <t>87.</t>
  </si>
  <si>
    <t>értéken nyilvántartott nem közcélú tárgyi ad.</t>
  </si>
  <si>
    <t>88.</t>
  </si>
  <si>
    <t>- öröklésből származó bevétel</t>
  </si>
  <si>
    <t>89.</t>
  </si>
  <si>
    <t>- egyéb kapott támogatások</t>
  </si>
  <si>
    <t>90.</t>
  </si>
  <si>
    <t>ALAPTEV. KAPOTT TÁM. ÖSSZESEN</t>
  </si>
  <si>
    <t>91.</t>
  </si>
  <si>
    <t>Vállalkozáshoz kapott támogatások</t>
  </si>
  <si>
    <t>92.</t>
  </si>
  <si>
    <t>- egyházi támogatás</t>
  </si>
  <si>
    <t>93.</t>
  </si>
  <si>
    <t>- kp. költségvetési támogatás</t>
  </si>
  <si>
    <t>94.</t>
  </si>
  <si>
    <t>- önkormányzati támogatás</t>
  </si>
  <si>
    <t>95.</t>
  </si>
  <si>
    <t>- EU alapokból</t>
  </si>
  <si>
    <t>96.</t>
  </si>
  <si>
    <t>97.</t>
  </si>
  <si>
    <t>- egyéb támogatás</t>
  </si>
  <si>
    <t>98.</t>
  </si>
  <si>
    <t>VÁLLALK. KAPOTT TÁM. ÖSSZESEN</t>
  </si>
  <si>
    <t>99.</t>
  </si>
  <si>
    <t>KAPOTT TÁM. ÖSSZESEN</t>
  </si>
  <si>
    <t>100.</t>
  </si>
  <si>
    <t>Támogatásokon kívüli egyéb bev.</t>
  </si>
  <si>
    <t>Alaptev. tám. kívüli egyéb bevételei</t>
  </si>
  <si>
    <t>101.</t>
  </si>
  <si>
    <t>- értékesített tárgyi eszközök, immat. javak bev</t>
  </si>
  <si>
    <t>102.</t>
  </si>
  <si>
    <t>- átruházott követelések bevétele</t>
  </si>
  <si>
    <t>103.</t>
  </si>
  <si>
    <t>- káreseményekkel kapcs. bevételek</t>
  </si>
  <si>
    <t>104.</t>
  </si>
  <si>
    <t>- kapott bírság, kötbér, késedelmi kamat, stb.</t>
  </si>
  <si>
    <t>105.</t>
  </si>
  <si>
    <t>- méltányosságból visszakapott ÁFA</t>
  </si>
  <si>
    <t>106.</t>
  </si>
  <si>
    <t>- egyéb</t>
  </si>
  <si>
    <t>107.</t>
  </si>
  <si>
    <t>ALAPTEV. TÁM. KÍV. BEVÉTELEI ÖSSZ.</t>
  </si>
  <si>
    <t>108.</t>
  </si>
  <si>
    <t>Váll. tev. tám. kívüli egyéb bev.</t>
  </si>
  <si>
    <t>109.</t>
  </si>
  <si>
    <t>- értékesített tárgyi eszközök, immat. javak bev.</t>
  </si>
  <si>
    <t>110.</t>
  </si>
  <si>
    <t>111.</t>
  </si>
  <si>
    <t>112.</t>
  </si>
  <si>
    <t>113.</t>
  </si>
  <si>
    <t>114.</t>
  </si>
  <si>
    <t>115.</t>
  </si>
  <si>
    <t>VÁLL. TEV. TÁM. KÍV. BEVÉTELEI ÖSSZ.</t>
  </si>
  <si>
    <t>116.</t>
  </si>
  <si>
    <t>TÁMOGATÁSOKON KÍVÜLI EGYÉB BEVÉTEL ÖSSZESEN</t>
  </si>
  <si>
    <t>117.</t>
  </si>
  <si>
    <t>Pénzügyi tev. bevételei</t>
  </si>
  <si>
    <t>Alaptevékenység pénzügyi bevételei</t>
  </si>
  <si>
    <t>118.</t>
  </si>
  <si>
    <t>- részesedés értékesítésének árfolyamnyeresége</t>
  </si>
  <si>
    <t>119.</t>
  </si>
  <si>
    <t>- bef. pü-i eszközök kamatai, árfolyamnyeresége</t>
  </si>
  <si>
    <t>120.</t>
  </si>
  <si>
    <t>- egyéb kapott kamatok és kamatjellegű bevételek</t>
  </si>
  <si>
    <t>121.</t>
  </si>
  <si>
    <t>- pénzügyi műveletek egyéb bevételei</t>
  </si>
  <si>
    <t>122.</t>
  </si>
  <si>
    <t>ALAPTEV. PÜ. BEVÉTELEI ÖSSZ.</t>
  </si>
  <si>
    <t>123.</t>
  </si>
  <si>
    <t>Vállalkozási tev. pénzügyi bevételei</t>
  </si>
  <si>
    <t>124.</t>
  </si>
  <si>
    <t>- kapott osztalék és részesedés</t>
  </si>
  <si>
    <t>125.</t>
  </si>
  <si>
    <t>126.</t>
  </si>
  <si>
    <t>127.</t>
  </si>
  <si>
    <t>128.</t>
  </si>
  <si>
    <t>129.</t>
  </si>
  <si>
    <t>VÁLL. TEV. PÜ. BEVÉTELEI ÖSSZ.</t>
  </si>
  <si>
    <t>130.</t>
  </si>
  <si>
    <t>PÉNZÜGYI BEVÉTELEK ÖSSZESEN</t>
  </si>
  <si>
    <t>131.</t>
  </si>
  <si>
    <t>Alaptevékenység rendkívüli bev.</t>
  </si>
  <si>
    <t>132.</t>
  </si>
  <si>
    <t>- felhalmozásra kapott támogatások</t>
  </si>
  <si>
    <t>133.</t>
  </si>
  <si>
    <t>fenntartótól (MKPK)</t>
  </si>
  <si>
    <t>fenntartótól (Karitász, Seretetszolgálat)</t>
  </si>
  <si>
    <t>állami költségvetésből</t>
  </si>
  <si>
    <t>állami alapoktól</t>
  </si>
  <si>
    <t>önkormányzattól</t>
  </si>
  <si>
    <t>pályázat útján</t>
  </si>
  <si>
    <t>alapítványtól</t>
  </si>
  <si>
    <t>EU alapokból</t>
  </si>
  <si>
    <t>külföldről</t>
  </si>
  <si>
    <t>egyéb felhalmozásra kapott tám.</t>
  </si>
  <si>
    <t>- egyéb rendkívüli bevétel</t>
  </si>
  <si>
    <t>ALAPTEV. RENDKÍV. BEV. ÖSSZ.</t>
  </si>
  <si>
    <t>Váll. tevékenység rendkívüli bevételei</t>
  </si>
  <si>
    <t>fenntartótól</t>
  </si>
  <si>
    <t>VÁLLALK. TEV. RENDKÍV. BEV. ÖSSZ.</t>
  </si>
  <si>
    <t>RENDKÍVÜLI BEV. ÖSSZESEN</t>
  </si>
  <si>
    <t>BEVÉTELEK MINDÖSSZESEN:</t>
  </si>
  <si>
    <t xml:space="preserve">2. sz. melléklet  </t>
  </si>
  <si>
    <t>Alaptevékenység anyagjellegű ráfordításai</t>
  </si>
  <si>
    <t>Anyagköltség (51)</t>
  </si>
  <si>
    <t>- élelmiszer</t>
  </si>
  <si>
    <t>saját konyha részére</t>
  </si>
  <si>
    <t>- tisztítószer</t>
  </si>
  <si>
    <t>- gyógyszer</t>
  </si>
  <si>
    <t>- áramdíj</t>
  </si>
  <si>
    <t>- gázdíj</t>
  </si>
  <si>
    <t>- víz- és csatornadíj</t>
  </si>
  <si>
    <t>- távhő/gőz díja</t>
  </si>
  <si>
    <t>- egyéb energia (pl. PB gáz)</t>
  </si>
  <si>
    <t>- üzemanyag</t>
  </si>
  <si>
    <t>- karbantartási anyagok</t>
  </si>
  <si>
    <t>ingatlan</t>
  </si>
  <si>
    <t>gépkocsi</t>
  </si>
  <si>
    <t>- munkaruha</t>
  </si>
  <si>
    <t>- nyomtatvány, irodaszer</t>
  </si>
  <si>
    <t>- könyv, újság</t>
  </si>
  <si>
    <t>- konyhai egyéb anyag</t>
  </si>
  <si>
    <t>- egészségügyi egyéb anyag</t>
  </si>
  <si>
    <t>- egyéb anyagköltség</t>
  </si>
  <si>
    <t>ANYAGKÖLTSÉG ÖSSZESEN</t>
  </si>
  <si>
    <t>Igénybevett szolgáltatások (52)</t>
  </si>
  <si>
    <t>- szállítás, rakodás, raktározás</t>
  </si>
  <si>
    <t>- bérleti díjak</t>
  </si>
  <si>
    <t>- karbantartás költségei</t>
  </si>
  <si>
    <t>- reklámköltség</t>
  </si>
  <si>
    <t>- dolgozókkal kapcs. szolg.</t>
  </si>
  <si>
    <t>továbbképzés</t>
  </si>
  <si>
    <t>foglalkozás-egészségügy</t>
  </si>
  <si>
    <t>- kiküldetési költségek</t>
  </si>
  <si>
    <t>belföldi</t>
  </si>
  <si>
    <t>külföldi</t>
  </si>
  <si>
    <t>- postaköltség</t>
  </si>
  <si>
    <t>- sajtófigyelés</t>
  </si>
  <si>
    <t>- telekommunikációs ktg. (tel., Internet)</t>
  </si>
  <si>
    <t>- épület-üzemeltetési egyéb szolgált.</t>
  </si>
  <si>
    <t>közösköltség</t>
  </si>
  <si>
    <t>szemétszállítás, kéményseprés</t>
  </si>
  <si>
    <t>őrzés-védés</t>
  </si>
  <si>
    <t>mosatás, takarítás, rovarírtás</t>
  </si>
  <si>
    <t>egyéb épület-üzemeltetési szolg.</t>
  </si>
  <si>
    <t>Igénybevett szolg.</t>
  </si>
  <si>
    <t>- vásárolt élelmezés</t>
  </si>
  <si>
    <t>- ellátottak részére igénybevett szolg.</t>
  </si>
  <si>
    <t>- egyéb rendszeresen igénybevett szolg.</t>
  </si>
  <si>
    <t>ügyvéd</t>
  </si>
  <si>
    <t>könyvelés, könyvvizsgálat</t>
  </si>
  <si>
    <t>- egyéb esetileg igénybevett szolg.</t>
  </si>
  <si>
    <t>SZOLGÁLTATÁSOK ÖSSZESEN</t>
  </si>
  <si>
    <t>Egyéb szolgált. (53)</t>
  </si>
  <si>
    <t>- hatósági díjak és illetékek</t>
  </si>
  <si>
    <t>- pénzügyi szolgáltatási díjak</t>
  </si>
  <si>
    <t>- biztosítási díjak</t>
  </si>
  <si>
    <t>gépjármű biztosítások</t>
  </si>
  <si>
    <t>vagyonbiztosítások</t>
  </si>
  <si>
    <t>egyéb biztosítások</t>
  </si>
  <si>
    <t>- tagdíjak</t>
  </si>
  <si>
    <t>- egyéb díjak</t>
  </si>
  <si>
    <t>EGYÉB SZOLGÁLTATÁS ÖSSZESEN</t>
  </si>
  <si>
    <t>Écs(57)</t>
  </si>
  <si>
    <t>- kis értékű tárgyi eszköz (écs)</t>
  </si>
  <si>
    <t>- terv szerinti értékcsökkenés</t>
  </si>
  <si>
    <t>- terven felüli értékcsökkenés</t>
  </si>
  <si>
    <t>Ráf(81)</t>
  </si>
  <si>
    <t>- eladott áruk beszerzési értéke</t>
  </si>
  <si>
    <t>- közvetített szolgáltatások beszerzési értéke</t>
  </si>
  <si>
    <t>RÁFORDÍTÁSOK ÖSSZESEN</t>
  </si>
  <si>
    <t>Vállalkozási tevékenység anyagjellegű ráfordításai</t>
  </si>
  <si>
    <t>Váll. tev. ráf.</t>
  </si>
  <si>
    <t>- anyagköltség</t>
  </si>
  <si>
    <t>- igénybevett szolgáltatás</t>
  </si>
  <si>
    <t>- egyéb szolgáltatások</t>
  </si>
  <si>
    <t>VÁLL. TEV. ANYAGJELL. RÁF. ÖSSZESEN</t>
  </si>
  <si>
    <t>ANYAGJELLEGŰ RÁFORDÍTÁSOK MINDÖSSZ.</t>
  </si>
  <si>
    <t xml:space="preserve">3. sz. melléklet  </t>
  </si>
  <si>
    <t>Alaptevékenység személyi jellegű ráfordításai</t>
  </si>
  <si>
    <t>Bérköltség (54)</t>
  </si>
  <si>
    <t>Rendszeres személyi juttatások</t>
  </si>
  <si>
    <t>– alapilletmény</t>
  </si>
  <si>
    <t>– egyházi személyek javadalma</t>
  </si>
  <si>
    <t>– illetménypótlékok</t>
  </si>
  <si>
    <t>– egyhavi bér</t>
  </si>
  <si>
    <t>– rendszeres megbízások</t>
  </si>
  <si>
    <t>RENDSZ. SZEM. JUTT. ÖSSZESEN</t>
  </si>
  <si>
    <t>Nem rendszeres személyi juttatások</t>
  </si>
  <si>
    <t>– túlóra, helyettesítési díj, műszakpótlék</t>
  </si>
  <si>
    <t>– ügyeleti díj</t>
  </si>
  <si>
    <t>– távolléti díj</t>
  </si>
  <si>
    <t>– jutalom</t>
  </si>
  <si>
    <t>– eseti megb. díjak, tiszteletdíjak, honoráriumok saját dolgozónak</t>
  </si>
  <si>
    <t>– eseti megb. díjak, tiszteletdíjak, honoráriumok nem saját dolg.</t>
  </si>
  <si>
    <t>NEM RENDSZ. SZEM. JUTT. ÖSSZESEN</t>
  </si>
  <si>
    <t>Bérköltség mindösszesen:</t>
  </si>
  <si>
    <t>Személyi jell. egyéb kifizetések (55)</t>
  </si>
  <si>
    <t>– betegszabadság idejére fizetett díjazás</t>
  </si>
  <si>
    <t>– közlekedési költségtérítés</t>
  </si>
  <si>
    <t>– saját gépkocsi használatának ktgtérítése</t>
  </si>
  <si>
    <t>– reprezentáció</t>
  </si>
  <si>
    <t>– kiküldetési napidíj</t>
  </si>
  <si>
    <t>– jóléti és sajátos juttatások</t>
  </si>
  <si>
    <t xml:space="preserve"> étkezési hozzájárulás</t>
  </si>
  <si>
    <t>üdülési hozzájárulás</t>
  </si>
  <si>
    <t xml:space="preserve">adóköteles természetbeni juttatások  </t>
  </si>
  <si>
    <t xml:space="preserve">adómentes természetbeni juttatások  </t>
  </si>
  <si>
    <t xml:space="preserve"> önkéntes nyugdíjpénztári tagdíj kiegészítése</t>
  </si>
  <si>
    <t>továbbtanulók támogatása</t>
  </si>
  <si>
    <t>jubileumi jutalom</t>
  </si>
  <si>
    <t>végkielégítés</t>
  </si>
  <si>
    <t>egyh. szem. pénzbeni támogatása (tartási köt.)</t>
  </si>
  <si>
    <t xml:space="preserve"> segélyek</t>
  </si>
  <si>
    <t>– egyéb juttatások</t>
  </si>
  <si>
    <t>SZEMÉLYI JELL. EGYÉB KIF. ÖSSZESEN</t>
  </si>
  <si>
    <t>Járulékok (56)</t>
  </si>
  <si>
    <t>Munkáltatót terhelő nyugdíjbiztosítási járulék</t>
  </si>
  <si>
    <t>Munkáltatót terhelő egészségbiztosítási  járulék</t>
  </si>
  <si>
    <t>Táppénz hozzájárulás</t>
  </si>
  <si>
    <t xml:space="preserve">          tételes</t>
  </si>
  <si>
    <t xml:space="preserve">          százalékos mértékű</t>
  </si>
  <si>
    <t>egyházi személyek százalékos mértékű</t>
  </si>
  <si>
    <t>Rehabilitációs hozzájárulás</t>
  </si>
  <si>
    <t>JÁRULÉKOK ÖSSZESEN</t>
  </si>
  <si>
    <t>Váll. tev. sz.jell. ráf.</t>
  </si>
  <si>
    <t>Vállalkozási tevékenység személyi jellegű ráfordításai</t>
  </si>
  <si>
    <t>– vállalkozási tev. bérköltsége</t>
  </si>
  <si>
    <t>– váll. tev. egyéb szem. jell. kifizetései</t>
  </si>
  <si>
    <t>– váll. tev. érdekében felmerült járulékok</t>
  </si>
  <si>
    <t>– Szakképzési, rehabilitációs, stb. hozzájárulás</t>
  </si>
  <si>
    <t>VÁLL. TEV. SZEM. JELL. RÁF.</t>
  </si>
  <si>
    <t>SZEMÉLYI KIADÁSOK MINDÖSSZ.</t>
  </si>
  <si>
    <t xml:space="preserve">4. sz. melléklet  </t>
  </si>
  <si>
    <t>Egyéb ráfordítások I. (adott támogatások) (86)</t>
  </si>
  <si>
    <t>Adott támogatások</t>
  </si>
  <si>
    <t>- felügyelt egyházi int-nek adott támogatás</t>
  </si>
  <si>
    <t>- más egyházi int-nek adott támogatás</t>
  </si>
  <si>
    <t>- nem egyházi szervnek adott támogatás</t>
  </si>
  <si>
    <t>- közös létesítmény fenntart-hoz adott tám.</t>
  </si>
  <si>
    <t>- rászorulók segélyezése</t>
  </si>
  <si>
    <t>belföldre természetben</t>
  </si>
  <si>
    <t>belföldre egyh. intézményen keresztül</t>
  </si>
  <si>
    <t>belföldre egyéb intézményen keresztül</t>
  </si>
  <si>
    <t>belföldre pénzbeli segélyezés</t>
  </si>
  <si>
    <t>külföldre természetben</t>
  </si>
  <si>
    <t>külföldre egyh. intézményen keresztül</t>
  </si>
  <si>
    <t>külföldre egyéb intézményen keresztül</t>
  </si>
  <si>
    <t>külföldre pénzbeli segélyezés</t>
  </si>
  <si>
    <t>- hallgatóknak adott juttatások</t>
  </si>
  <si>
    <t>tanulmányi ösztöndíj és segély</t>
  </si>
  <si>
    <t>lakhatási, étekezési támogatás</t>
  </si>
  <si>
    <t>jegyzetvásárlási támogatás</t>
  </si>
  <si>
    <t>- ellátottak juttatásai</t>
  </si>
  <si>
    <t>ellátottak zsebpénze</t>
  </si>
  <si>
    <t>ellátottak jutalma</t>
  </si>
  <si>
    <t>ellátottak segélye</t>
  </si>
  <si>
    <t>ellátottak egyéb juttatásai</t>
  </si>
  <si>
    <t>- egyéb adott támogatások</t>
  </si>
  <si>
    <t>ALAPTEV. ADOTT TÁM. ÖSSZESEN</t>
  </si>
  <si>
    <t>- vállalkozási tevékenység támogatása</t>
  </si>
  <si>
    <t>VÁLL. TEV. ADOTT TÁM. ÖSSZESEN</t>
  </si>
  <si>
    <t>ADOTT TÁMOGATÁSOK ÖSSZESEN</t>
  </si>
  <si>
    <t>Egyéb ráf. II. (86)</t>
  </si>
  <si>
    <t>Alaptev. tám-on kívüli ráfordításai</t>
  </si>
  <si>
    <t>- értékesített bef. eszk. könyv szerinti értéke</t>
  </si>
  <si>
    <t>- átruházott követelések k.sz. ért.</t>
  </si>
  <si>
    <t>- káreseményekkel kapcs. ráfordítások</t>
  </si>
  <si>
    <t>- bírság, kötbér, késedelmi kamat, stb.</t>
  </si>
  <si>
    <t>- helyi adók, illetékek</t>
  </si>
  <si>
    <t>- egyéb adók</t>
  </si>
  <si>
    <t>ALAPTEV. TÁM-ON KÍVÜLI RÁF. ÖSSZ.</t>
  </si>
  <si>
    <t>Váll. tev. tám-on kívüli ráford.</t>
  </si>
  <si>
    <t>VÁLL. TEV. TÁM-ON KÍVÜLI RÁF. ÖSSZ.</t>
  </si>
  <si>
    <t>EGYÉB RÁFORDÍTÁSOK ÖSSZESEN</t>
  </si>
  <si>
    <t>Pénzü. ráf. (87)</t>
  </si>
  <si>
    <t>Alaptev. pénzügyi ráfordításai</t>
  </si>
  <si>
    <t>- befektetett pü-i eszk. árfolyamvesztesége</t>
  </si>
  <si>
    <t>- fizetendő kamatok és kamatjellegű ráf.</t>
  </si>
  <si>
    <t>- részesedések, értékpapírok, bankbetétek értékvesztése</t>
  </si>
  <si>
    <t>- pü-i műveletek egyéb ráf. (áfveszt., stb)</t>
  </si>
  <si>
    <t>ALAPTEV. PÜ. RÁF. ÖSSZESEN</t>
  </si>
  <si>
    <t>Váll. tev. pénzügyi ráfordításai</t>
  </si>
  <si>
    <t>VÁLL. TEV. PÜ-I RÁF. ÖSSZESEN</t>
  </si>
  <si>
    <t>PÉNZÜGYI RÁFORD. ÖSSZ.</t>
  </si>
  <si>
    <t>Rendkívüli kiadások (88)</t>
  </si>
  <si>
    <t>Alaptev. rendkívüli ráfordításai</t>
  </si>
  <si>
    <t>- felhalmozásra adott támogatások</t>
  </si>
  <si>
    <t>felügyelt intézménynek</t>
  </si>
  <si>
    <t>más egyházi intézménynek</t>
  </si>
  <si>
    <t>nem egyházi szervnek</t>
  </si>
  <si>
    <t>közös intézmény fenntartásához</t>
  </si>
  <si>
    <t>egyéb felhalmozásra adott tám.</t>
  </si>
  <si>
    <t>- egyéb rendkívüli ráfordítás</t>
  </si>
  <si>
    <t>ALAPTEV. RENDKÍV. RÁF. ÖSSZ.</t>
  </si>
  <si>
    <t>Váll. tev. rendkívüli ráfordításai</t>
  </si>
  <si>
    <t>VÁLL. TEV. RENDKÍV. RÁF. ÖSSZ.</t>
  </si>
  <si>
    <t>RENDKÍVÜLI RÁFORD. ÖSSZESEN</t>
  </si>
  <si>
    <t>EGYÉB, PÜ. ÉS RENDK. RÁF. MINDÖSSZESEN</t>
  </si>
  <si>
    <t xml:space="preserve">5. sz. melléklet  </t>
  </si>
  <si>
    <t>Felújítási, felhalmozási kiadások</t>
  </si>
  <si>
    <t>tájékoztató adatok</t>
  </si>
  <si>
    <t>Felújítások</t>
  </si>
  <si>
    <t>Befektetett eszközök felújítása</t>
  </si>
  <si>
    <t>ingatlanok felújítása</t>
  </si>
  <si>
    <t>nagyértékű tárgyi eszközök felújítása</t>
  </si>
  <si>
    <t>járművek felújítása</t>
  </si>
  <si>
    <t>kommunikációs eszközök felújítása</t>
  </si>
  <si>
    <t>jóléti célú eszközök felújítása</t>
  </si>
  <si>
    <t>Felújítások összesen</t>
  </si>
  <si>
    <t>Beruházások</t>
  </si>
  <si>
    <t>Befektetett eszk. beruházása</t>
  </si>
  <si>
    <t>ingatlanok vásárlása</t>
  </si>
  <si>
    <t>nagyértékű tárgyi eszközök vásárlása</t>
  </si>
  <si>
    <t>járművek vásárlása</t>
  </si>
  <si>
    <t>kommunikációs eszközök vásárlása</t>
  </si>
  <si>
    <t>jóléti célú beruházások</t>
  </si>
  <si>
    <t>Beruházások összesen</t>
  </si>
  <si>
    <t>Pénzügyi bef.</t>
  </si>
  <si>
    <t>részesedések vásárlása</t>
  </si>
  <si>
    <t>államkötvények, egyéb hosszú lejáratú értékpapírok vásárlása</t>
  </si>
  <si>
    <t>egyéb pénzügyi befektetések</t>
  </si>
  <si>
    <t>Pénzügyi befektetések össz.</t>
  </si>
  <si>
    <t>FELÚJÍTÁSI, FELHALMOZÁSI KIADÁSOK ÖSSZESEN</t>
  </si>
  <si>
    <t>ezer forintban</t>
  </si>
  <si>
    <t>IMMATERIÁLIS JAVAK ÉS TÁRGYI ESZKÖZÖK ÁLLOMÁNYÁNAK ALAKULÁSA</t>
  </si>
  <si>
    <t>Megnevezés</t>
  </si>
  <si>
    <t>Immateriális javak</t>
  </si>
  <si>
    <t>Ingatlanok</t>
  </si>
  <si>
    <t>Gépek, berendezések és felszerelések</t>
  </si>
  <si>
    <t>Járművek</t>
  </si>
  <si>
    <t>Összesen</t>
  </si>
  <si>
    <t>Előző évi záróállomány                                                                          Tárgyévi nyitóállomány</t>
  </si>
  <si>
    <t>BRUTTÓ ÉRTÉK</t>
  </si>
  <si>
    <t>növekedések</t>
  </si>
  <si>
    <t>Beszerzés, létesítés</t>
  </si>
  <si>
    <t>Alaptevékenységhez térítésmentesen átvétel</t>
  </si>
  <si>
    <t>Átsorolás</t>
  </si>
  <si>
    <t>Egyéb növekedések</t>
  </si>
  <si>
    <t>Összes növekedés</t>
  </si>
  <si>
    <t>csökkenések</t>
  </si>
  <si>
    <t>Selejtezés, megsemmisülés</t>
  </si>
  <si>
    <t>Térítésmentes átadás</t>
  </si>
  <si>
    <t>Egyéb csökkenések</t>
  </si>
  <si>
    <t>Összes csökkenés</t>
  </si>
  <si>
    <t>Bruttó érték összesen (1+6-11)</t>
  </si>
  <si>
    <t>ÉRTÉK-CSÖKKENÉS</t>
  </si>
  <si>
    <t>Előző évi záróállomány (Tárgyévi nyitóállomány)</t>
  </si>
  <si>
    <t>Növekedés</t>
  </si>
  <si>
    <t>Csökkenés</t>
  </si>
  <si>
    <t>Értékcsökkenés összesen                                                                                                                      (13+14-15+16)</t>
  </si>
  <si>
    <t>Eszközök nettó értéke                                                                                      (12-17)</t>
  </si>
  <si>
    <t>Teljesen (0-ig) leírt eszközök bruttó értéke</t>
  </si>
  <si>
    <t>Munkakör megnevezése</t>
  </si>
  <si>
    <t>Változás</t>
  </si>
  <si>
    <t>Létszám (fő)</t>
  </si>
  <si>
    <t>%-ban</t>
  </si>
  <si>
    <t>teljes</t>
  </si>
  <si>
    <t>részmunkaidős</t>
  </si>
  <si>
    <t>összes</t>
  </si>
  <si>
    <t>Egyetemi tanár3</t>
  </si>
  <si>
    <t>Egyetemi tanár2</t>
  </si>
  <si>
    <t>Egyetemi tanár1</t>
  </si>
  <si>
    <t>Egyetemi docens3</t>
  </si>
  <si>
    <t>Egyetemi docens2</t>
  </si>
  <si>
    <t>Egyetemi docens1</t>
  </si>
  <si>
    <t>Egyetemi adjunktus2</t>
  </si>
  <si>
    <t>Egyetemi adjunktus1</t>
  </si>
  <si>
    <t>Egyetemi tanársegéd</t>
  </si>
  <si>
    <t>Főiskolai tanár3</t>
  </si>
  <si>
    <t>Főiskolai tanár2</t>
  </si>
  <si>
    <t>Főiskolai tanár1</t>
  </si>
  <si>
    <t>Főiskolai docens3</t>
  </si>
  <si>
    <t>Főiskolai docens2</t>
  </si>
  <si>
    <t>Főiskolai docens1</t>
  </si>
  <si>
    <t>Főiskolai adjunktus2</t>
  </si>
  <si>
    <t>Főiskolai adjunktus1</t>
  </si>
  <si>
    <t>Főiskolai tanársegéd</t>
  </si>
  <si>
    <t>Egyéb oktató</t>
  </si>
  <si>
    <t>Kutató professzor3</t>
  </si>
  <si>
    <t>Kutató professzor2</t>
  </si>
  <si>
    <t>Kutató professzor1</t>
  </si>
  <si>
    <t>Tud. tanácsadó</t>
  </si>
  <si>
    <t>Tud. Főmunkatárs3</t>
  </si>
  <si>
    <t>Tud. Főmunkatárs2</t>
  </si>
  <si>
    <t>Tud. Főmunkatárs1</t>
  </si>
  <si>
    <t>Tud. munkatárs</t>
  </si>
  <si>
    <t>Tud. s.munkatárs</t>
  </si>
  <si>
    <t>Okt-Kut. Összesen</t>
  </si>
  <si>
    <t>Egyéb munkakör Összesen</t>
  </si>
  <si>
    <t>Mindösszesen</t>
  </si>
  <si>
    <t>MUNKAÜGYI ADATOK</t>
  </si>
  <si>
    <t>ÖSSZEG</t>
  </si>
  <si>
    <t>Főállásban foglalkoztatottak</t>
  </si>
  <si>
    <t>Foglalkoztatottak decemberi keresete (ezer Ft)</t>
  </si>
  <si>
    <t>Decemberi bér után fizetett TB járulék (ezer Ft)</t>
  </si>
  <si>
    <t>Munkaviszonyban álló részmunkaidősök</t>
  </si>
  <si>
    <t>Teljes munkaidősre átszámított decemberi létszám (fő)</t>
  </si>
  <si>
    <t>Részmunkaidősök decemberi keresete (ezer Ft)</t>
  </si>
  <si>
    <t>Megbízási jogviszonyban foglalkoztatottak</t>
  </si>
  <si>
    <t>Megbízással foglalkoztatottak decemberi létszáma (fő)</t>
  </si>
  <si>
    <t>Decemberi kifizetett megbízási díj (ezer Ft)</t>
  </si>
  <si>
    <t>Hallgatói létszám</t>
  </si>
  <si>
    <t>fő</t>
  </si>
  <si>
    <t>%</t>
  </si>
  <si>
    <t>Államilag finanszírozott hallgatói létszám</t>
  </si>
  <si>
    <t>nappali</t>
  </si>
  <si>
    <t>esti</t>
  </si>
  <si>
    <t>levelező</t>
  </si>
  <si>
    <t>távoktatás</t>
  </si>
  <si>
    <t>Költségtérítéses hallgatói létszám</t>
  </si>
  <si>
    <t>nemzetközi igazgatási levelező</t>
  </si>
  <si>
    <t>Összes hallgatói létszám</t>
  </si>
  <si>
    <t>Munkaköri, besorolási csoport</t>
  </si>
  <si>
    <t>Teljes munkaidőben</t>
  </si>
  <si>
    <t>Részmunkaidőben</t>
  </si>
  <si>
    <t>Nyugdíjas</t>
  </si>
  <si>
    <t>FOGLALKOZTATOTTAK</t>
  </si>
  <si>
    <t>Megnevezése</t>
  </si>
  <si>
    <t>átlag létszáma (fő)</t>
  </si>
  <si>
    <t>éves bére (e Ft)</t>
  </si>
  <si>
    <t xml:space="preserve">Egyházi személyek </t>
  </si>
  <si>
    <t>Alkalmazottak</t>
  </si>
  <si>
    <t>Megbízási díjak</t>
  </si>
  <si>
    <t>13. havi fizetés</t>
  </si>
  <si>
    <t>Jutalom</t>
  </si>
  <si>
    <t>ÖSSZESEN</t>
  </si>
  <si>
    <t>Egyházi szervezet megnevezése:                                                                                                   Intézmény adószáma: 18055342-2-42</t>
  </si>
  <si>
    <t>2010. évi április havi adatok</t>
  </si>
  <si>
    <t>- egyéb szolgáltatás</t>
  </si>
  <si>
    <t>Pénzügyi befektetések</t>
  </si>
  <si>
    <t>immateriális javak beszerzése</t>
  </si>
  <si>
    <t>Egészségügyi hozzájárulás</t>
  </si>
  <si>
    <t>Egyéb járulékok</t>
  </si>
  <si>
    <t>Egészségbiztosítási és munkaerőpiaci járulék</t>
  </si>
  <si>
    <t>2011. ÉV</t>
  </si>
  <si>
    <t>INTÉZMÉNYI LÉTSZÁM ÉS BÉRADATOK 2011. ÉV</t>
  </si>
  <si>
    <t>2011. év</t>
  </si>
  <si>
    <t>2011. évi április havi adatok</t>
  </si>
  <si>
    <t xml:space="preserve">Budapest, 2012. </t>
  </si>
  <si>
    <t>Pázmány Péter Katolikus Egyetem JÁK</t>
  </si>
  <si>
    <t>A Pázmány Péter Katolikus Egyetem JÁK teljes és részmunkaidős foglalkoztatottainak létszáma (2010.04.01 és 2011.04.01)</t>
  </si>
  <si>
    <t>A Pázmány Péter Katolikus Egyetem JÁK hallgatói létszámának változása 2010-2011</t>
  </si>
  <si>
    <t>– alkalmi munkavállalók díjazása</t>
  </si>
  <si>
    <r>
      <t xml:space="preserve">MEGNEVEZÉSE:   Pázmány Péter Katolikus Egyetem </t>
    </r>
    <r>
      <rPr>
        <b/>
        <sz val="10"/>
        <rFont val="Arial CE"/>
        <family val="0"/>
      </rPr>
      <t>Jog- és Államtudományi Kar</t>
    </r>
  </si>
  <si>
    <t xml:space="preserve">                CÍME:  1088 Budapest, Szentkirályi u. 28-30.</t>
  </si>
  <si>
    <t xml:space="preserve">                             címe: 11088 Budapest, Szentkirályi u. 28-30.</t>
  </si>
  <si>
    <r>
      <t xml:space="preserve">                             Pázmány Péter Katolikus Egyetem </t>
    </r>
    <r>
      <rPr>
        <b/>
        <sz val="10"/>
        <rFont val="Arial CE"/>
        <family val="0"/>
      </rPr>
      <t>Jog- és Államtudományi Kar</t>
    </r>
  </si>
  <si>
    <r>
      <t xml:space="preserve">Pázmány Péter Katolikus Egyetem </t>
    </r>
    <r>
      <rPr>
        <b/>
        <sz val="10"/>
        <rFont val="Arial CE"/>
        <family val="0"/>
      </rPr>
      <t>JÁK</t>
    </r>
  </si>
  <si>
    <t>Létszám 2011. december 31-én (fő)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</si>
</sst>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E+00"/>
    <numFmt numFmtId="165" formatCode="#,##0.0000"/>
    <numFmt numFmtId="166" formatCode="#,##0.0"/>
    <numFmt numFmtId="167" formatCode="0.0%"/>
    <numFmt numFmtId="168" formatCode="#,##0.000"/>
  </numFmts>
  <fonts count="63">
    <font>
      <sz val="10"/>
      <name val="Arial CE"/>
      <family val="0"/>
    </font>
    <font>
      <sz val="12"/>
      <color indexed="8"/>
      <name val="Times New Roman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8"/>
      <name val="Times New Roman"/>
      <family val="1"/>
    </font>
    <font>
      <sz val="14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CE"/>
      <family val="0"/>
    </font>
    <font>
      <b/>
      <sz val="12"/>
      <name val="Arial"/>
      <family val="2"/>
    </font>
    <font>
      <sz val="8"/>
      <color indexed="10"/>
      <name val="Arial Narrow"/>
      <family val="2"/>
    </font>
    <font>
      <sz val="12"/>
      <name val="Arial CE"/>
      <family val="2"/>
    </font>
    <font>
      <i/>
      <sz val="8"/>
      <name val="Arial Narrow"/>
      <family val="2"/>
    </font>
    <font>
      <sz val="14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5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i/>
      <sz val="8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62"/>
      <name val="Cambria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2" fillId="14" borderId="1" applyNumberFormat="0" applyAlignment="0" applyProtection="0"/>
    <xf numFmtId="0" fontId="39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53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6" borderId="7" applyNumberFormat="0" applyFont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0" fontId="2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 wrapText="1"/>
    </xf>
    <xf numFmtId="3" fontId="8" fillId="9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2" fillId="0" borderId="10" xfId="54" applyNumberFormat="1" applyFont="1" applyFill="1" applyBorder="1" applyAlignment="1" applyProtection="1">
      <alignment horizontal="center"/>
      <protection/>
    </xf>
    <xf numFmtId="0" fontId="12" fillId="0" borderId="10" xfId="54" applyNumberFormat="1" applyFont="1" applyFill="1" applyBorder="1" applyAlignment="1" applyProtection="1">
      <alignment horizontal="center" vertical="center" wrapText="1"/>
      <protection/>
    </xf>
    <xf numFmtId="3" fontId="15" fillId="0" borderId="10" xfId="54" applyNumberFormat="1" applyFont="1" applyBorder="1" applyProtection="1">
      <alignment/>
      <protection locked="0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3" fontId="24" fillId="0" borderId="11" xfId="0" applyNumberFormat="1" applyFont="1" applyBorder="1" applyAlignment="1" applyProtection="1">
      <alignment horizontal="right" vertical="center" wrapText="1" indent="2"/>
      <protection locked="0"/>
    </xf>
    <xf numFmtId="3" fontId="24" fillId="0" borderId="12" xfId="0" applyNumberFormat="1" applyFont="1" applyBorder="1" applyAlignment="1" applyProtection="1">
      <alignment horizontal="right" vertical="center" wrapText="1" indent="2"/>
      <protection locked="0"/>
    </xf>
    <xf numFmtId="3" fontId="24" fillId="0" borderId="10" xfId="0" applyNumberFormat="1" applyFont="1" applyBorder="1" applyAlignment="1" applyProtection="1">
      <alignment horizontal="right" vertical="center" wrapText="1" indent="2"/>
      <protection locked="0"/>
    </xf>
    <xf numFmtId="3" fontId="0" fillId="0" borderId="10" xfId="56" applyNumberFormat="1" applyFont="1" applyBorder="1" applyAlignment="1" applyProtection="1">
      <alignment horizontal="right" inden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11" fillId="0" borderId="0" xfId="54" applyNumberFormat="1" applyFont="1" applyBorder="1" applyProtection="1">
      <alignment/>
      <protection/>
    </xf>
    <xf numFmtId="3" fontId="7" fillId="0" borderId="0" xfId="54" applyNumberFormat="1" applyFont="1" applyBorder="1" applyProtection="1">
      <alignment/>
      <protection/>
    </xf>
    <xf numFmtId="49" fontId="4" fillId="0" borderId="10" xfId="54" applyNumberFormat="1" applyFont="1" applyFill="1" applyBorder="1" applyAlignment="1" applyProtection="1">
      <alignment horizontal="right" vertical="center" wrapText="1" indent="1"/>
      <protection/>
    </xf>
    <xf numFmtId="3" fontId="4" fillId="0" borderId="10" xfId="54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 applyProtection="1">
      <alignment horizontal="right"/>
      <protection/>
    </xf>
    <xf numFmtId="3" fontId="15" fillId="0" borderId="10" xfId="54" applyNumberFormat="1" applyFont="1" applyFill="1" applyBorder="1" applyProtection="1">
      <alignment/>
      <protection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3" fontId="16" fillId="0" borderId="10" xfId="54" applyNumberFormat="1" applyFont="1" applyFill="1" applyBorder="1" applyAlignment="1" applyProtection="1">
      <alignment horizontal="right" vertical="center" wrapText="1" indent="1"/>
      <protection/>
    </xf>
    <xf numFmtId="3" fontId="16" fillId="0" borderId="10" xfId="54" applyNumberFormat="1" applyFont="1" applyFill="1" applyBorder="1" applyAlignment="1" applyProtection="1">
      <alignment horizontal="right" vertical="center" wrapText="1"/>
      <protection/>
    </xf>
    <xf numFmtId="3" fontId="16" fillId="0" borderId="10" xfId="54" applyNumberFormat="1" applyFont="1" applyFill="1" applyBorder="1" applyAlignment="1" applyProtection="1">
      <alignment horizontal="right" vertical="center" wrapText="1"/>
      <protection/>
    </xf>
    <xf numFmtId="49" fontId="4" fillId="0" borderId="10" xfId="54" applyNumberFormat="1" applyFont="1" applyBorder="1" applyAlignment="1" applyProtection="1">
      <alignment horizontal="left" vertical="center" wrapText="1"/>
      <protection/>
    </xf>
    <xf numFmtId="3" fontId="4" fillId="0" borderId="10" xfId="54" applyNumberFormat="1" applyFont="1" applyBorder="1" applyAlignment="1" applyProtection="1">
      <alignment horizontal="center" vertical="center"/>
      <protection/>
    </xf>
    <xf numFmtId="49" fontId="11" fillId="0" borderId="10" xfId="54" applyNumberFormat="1" applyFont="1" applyBorder="1" applyAlignment="1" applyProtection="1">
      <alignment horizontal="right"/>
      <protection/>
    </xf>
    <xf numFmtId="3" fontId="15" fillId="0" borderId="10" xfId="54" applyNumberFormat="1" applyFont="1" applyBorder="1" applyProtection="1">
      <alignment/>
      <protection/>
    </xf>
    <xf numFmtId="3" fontId="11" fillId="0" borderId="0" xfId="54" applyNumberFormat="1" applyFont="1" applyFill="1" applyBorder="1" applyProtection="1">
      <alignment/>
      <protection/>
    </xf>
    <xf numFmtId="3" fontId="16" fillId="0" borderId="0" xfId="54" applyNumberFormat="1" applyFont="1" applyFill="1" applyBorder="1" applyProtection="1">
      <alignment/>
      <protection/>
    </xf>
    <xf numFmtId="3" fontId="17" fillId="0" borderId="10" xfId="54" applyNumberFormat="1" applyFont="1" applyFill="1" applyBorder="1" applyAlignment="1" applyProtection="1">
      <alignment horizontal="left" vertical="center" wrapText="1"/>
      <protection/>
    </xf>
    <xf numFmtId="3" fontId="17" fillId="0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0" xfId="54" applyNumberFormat="1" applyFont="1" applyFill="1" applyBorder="1" applyAlignment="1" applyProtection="1">
      <alignment horizontal="right" vertical="center" wrapText="1"/>
      <protection/>
    </xf>
    <xf numFmtId="49" fontId="16" fillId="0" borderId="10" xfId="54" applyNumberFormat="1" applyFont="1" applyFill="1" applyBorder="1" applyAlignment="1" applyProtection="1">
      <alignment horizontal="right"/>
      <protection/>
    </xf>
    <xf numFmtId="3" fontId="33" fillId="0" borderId="10" xfId="54" applyNumberFormat="1" applyFont="1" applyFill="1" applyBorder="1" applyAlignment="1" applyProtection="1">
      <alignment horizontal="right" vertical="center" wrapText="1"/>
      <protection/>
    </xf>
    <xf numFmtId="49" fontId="18" fillId="0" borderId="10" xfId="54" applyNumberFormat="1" applyFont="1" applyFill="1" applyBorder="1" applyAlignment="1" applyProtection="1">
      <alignment horizontal="right"/>
      <protection/>
    </xf>
    <xf numFmtId="3" fontId="19" fillId="0" borderId="10" xfId="54" applyNumberFormat="1" applyFont="1" applyFill="1" applyBorder="1" applyAlignment="1" applyProtection="1">
      <alignment horizontal="right" vertical="center" wrapText="1"/>
      <protection/>
    </xf>
    <xf numFmtId="49" fontId="0" fillId="0" borderId="0" xfId="54" applyNumberFormat="1" applyFont="1" applyBorder="1" applyAlignment="1" applyProtection="1">
      <alignment horizontal="center" vertical="center" textRotation="90"/>
      <protection/>
    </xf>
    <xf numFmtId="3" fontId="0" fillId="0" borderId="0" xfId="54" applyNumberFormat="1" applyFont="1" applyBorder="1" applyAlignment="1" applyProtection="1">
      <alignment horizontal="center" vertical="center" textRotation="90"/>
      <protection/>
    </xf>
    <xf numFmtId="3" fontId="4" fillId="0" borderId="12" xfId="54" applyNumberFormat="1" applyFont="1" applyFill="1" applyBorder="1" applyAlignment="1" applyProtection="1">
      <alignment horizontal="center" vertical="center"/>
      <protection/>
    </xf>
    <xf numFmtId="3" fontId="11" fillId="0" borderId="10" xfId="54" applyNumberFormat="1" applyFont="1" applyFill="1" applyBorder="1" applyAlignment="1" applyProtection="1">
      <alignment horizontal="right"/>
      <protection/>
    </xf>
    <xf numFmtId="3" fontId="11" fillId="0" borderId="10" xfId="54" applyNumberFormat="1" applyFont="1" applyFill="1" applyBorder="1" applyProtection="1">
      <alignment/>
      <protection/>
    </xf>
    <xf numFmtId="49" fontId="0" fillId="0" borderId="13" xfId="54" applyNumberFormat="1" applyFont="1" applyFill="1" applyBorder="1" applyAlignment="1" applyProtection="1">
      <alignment horizontal="center" vertical="center" textRotation="90"/>
      <protection/>
    </xf>
    <xf numFmtId="3" fontId="0" fillId="0" borderId="14" xfId="54" applyNumberFormat="1" applyFont="1" applyFill="1" applyBorder="1" applyAlignment="1" applyProtection="1">
      <alignment horizontal="center" vertical="center" textRotation="90"/>
      <protection/>
    </xf>
    <xf numFmtId="3" fontId="33" fillId="0" borderId="10" xfId="54" applyNumberFormat="1" applyFont="1" applyFill="1" applyBorder="1" applyAlignment="1" applyProtection="1">
      <alignment vertical="center" wrapText="1"/>
      <protection/>
    </xf>
    <xf numFmtId="3" fontId="19" fillId="0" borderId="10" xfId="54" applyNumberFormat="1" applyFont="1" applyFill="1" applyBorder="1" applyAlignment="1" applyProtection="1">
      <alignment vertical="center" wrapText="1"/>
      <protection/>
    </xf>
    <xf numFmtId="3" fontId="20" fillId="0" borderId="0" xfId="54" applyNumberFormat="1" applyFont="1" applyFill="1" applyBorder="1" applyProtection="1">
      <alignment/>
      <protection/>
    </xf>
    <xf numFmtId="3" fontId="21" fillId="0" borderId="10" xfId="54" applyNumberFormat="1" applyFont="1" applyFill="1" applyBorder="1" applyAlignment="1" applyProtection="1">
      <alignment horizontal="left" vertical="center" wrapText="1"/>
      <protection/>
    </xf>
    <xf numFmtId="3" fontId="22" fillId="0" borderId="10" xfId="54" applyNumberFormat="1" applyFont="1" applyFill="1" applyBorder="1" applyAlignment="1" applyProtection="1">
      <alignment vertical="center" wrapText="1"/>
      <protection/>
    </xf>
    <xf numFmtId="49" fontId="11" fillId="0" borderId="0" xfId="54" applyNumberFormat="1" applyFont="1" applyBorder="1" applyProtection="1">
      <alignment/>
      <protection/>
    </xf>
    <xf numFmtId="3" fontId="4" fillId="0" borderId="0" xfId="54" applyNumberFormat="1" applyFont="1" applyBorder="1" applyAlignment="1" applyProtection="1">
      <alignment horizontal="center" vertical="center"/>
      <protection/>
    </xf>
    <xf numFmtId="49" fontId="11" fillId="0" borderId="0" xfId="54" applyNumberFormat="1" applyFont="1" applyBorder="1" applyAlignment="1" applyProtection="1">
      <alignment horizontal="right"/>
      <protection/>
    </xf>
    <xf numFmtId="4" fontId="11" fillId="0" borderId="0" xfId="54" applyNumberFormat="1" applyFont="1" applyBorder="1" applyProtection="1">
      <alignment/>
      <protection/>
    </xf>
    <xf numFmtId="3" fontId="23" fillId="0" borderId="0" xfId="54" applyNumberFormat="1" applyFont="1" applyFill="1" applyBorder="1" applyProtection="1">
      <alignment/>
      <protection/>
    </xf>
    <xf numFmtId="49" fontId="11" fillId="0" borderId="0" xfId="54" applyNumberFormat="1" applyFont="1" applyFill="1" applyBorder="1" applyProtection="1">
      <alignment/>
      <protection/>
    </xf>
    <xf numFmtId="3" fontId="4" fillId="0" borderId="0" xfId="54" applyNumberFormat="1" applyFont="1" applyFill="1" applyBorder="1" applyAlignment="1" applyProtection="1">
      <alignment horizontal="center" vertical="center"/>
      <protection/>
    </xf>
    <xf numFmtId="49" fontId="11" fillId="0" borderId="0" xfId="54" applyNumberFormat="1" applyFont="1" applyFill="1" applyBorder="1" applyAlignment="1" applyProtection="1">
      <alignment horizontal="right"/>
      <protection/>
    </xf>
    <xf numFmtId="49" fontId="4" fillId="0" borderId="10" xfId="54" applyNumberFormat="1" applyFont="1" applyBorder="1" applyAlignment="1" applyProtection="1">
      <alignment horizontal="right" vertical="center" wrapText="1" indent="1"/>
      <protection/>
    </xf>
    <xf numFmtId="3" fontId="11" fillId="0" borderId="10" xfId="54" applyNumberFormat="1" applyFont="1" applyBorder="1" applyProtection="1">
      <alignment/>
      <protection/>
    </xf>
    <xf numFmtId="49" fontId="16" fillId="0" borderId="10" xfId="54" applyNumberFormat="1" applyFont="1" applyFill="1" applyBorder="1" applyAlignment="1" applyProtection="1">
      <alignment horizontal="right" vertical="center" wrapText="1" indent="1"/>
      <protection/>
    </xf>
    <xf numFmtId="49" fontId="4" fillId="0" borderId="10" xfId="54" applyNumberFormat="1" applyFont="1" applyBorder="1" applyAlignment="1" applyProtection="1">
      <alignment horizontal="right" vertical="center"/>
      <protection/>
    </xf>
    <xf numFmtId="49" fontId="4" fillId="0" borderId="10" xfId="54" applyNumberFormat="1" applyFont="1" applyBorder="1" applyAlignment="1" applyProtection="1">
      <alignment horizontal="left" vertical="center"/>
      <protection/>
    </xf>
    <xf numFmtId="3" fontId="11" fillId="0" borderId="0" xfId="54" applyNumberFormat="1" applyFont="1" applyBorder="1" applyAlignment="1" applyProtection="1">
      <alignment/>
      <protection/>
    </xf>
    <xf numFmtId="49" fontId="16" fillId="0" borderId="10" xfId="54" applyNumberFormat="1" applyFont="1" applyBorder="1" applyAlignment="1" applyProtection="1">
      <alignment horizontal="right" vertical="center" wrapText="1"/>
      <protection/>
    </xf>
    <xf numFmtId="3" fontId="33" fillId="0" borderId="10" xfId="54" applyNumberFormat="1" applyFont="1" applyBorder="1" applyAlignment="1" applyProtection="1">
      <alignment horizontal="right" vertical="center" wrapText="1"/>
      <protection/>
    </xf>
    <xf numFmtId="49" fontId="11" fillId="0" borderId="10" xfId="54" applyNumberFormat="1" applyFont="1" applyBorder="1" applyProtection="1">
      <alignment/>
      <protection/>
    </xf>
    <xf numFmtId="49" fontId="16" fillId="0" borderId="10" xfId="54" applyNumberFormat="1" applyFont="1" applyBorder="1" applyAlignment="1" applyProtection="1">
      <alignment horizontal="right" vertical="center" wrapText="1" indent="1"/>
      <protection/>
    </xf>
    <xf numFmtId="3" fontId="25" fillId="0" borderId="10" xfId="54" applyNumberFormat="1" applyFont="1" applyBorder="1" applyProtection="1">
      <alignment/>
      <protection/>
    </xf>
    <xf numFmtId="3" fontId="33" fillId="0" borderId="10" xfId="54" applyNumberFormat="1" applyFont="1" applyBorder="1" applyProtection="1">
      <alignment/>
      <protection/>
    </xf>
    <xf numFmtId="3" fontId="13" fillId="0" borderId="0" xfId="54" applyNumberFormat="1" applyFont="1" applyBorder="1" applyAlignment="1" applyProtection="1">
      <alignment horizontal="center" vertical="center" textRotation="90"/>
      <protection/>
    </xf>
    <xf numFmtId="3" fontId="11" fillId="0" borderId="0" xfId="54" applyNumberFormat="1" applyFont="1" applyBorder="1" applyAlignment="1" applyProtection="1">
      <alignment horizontal="center" vertical="center" textRotation="90"/>
      <protection/>
    </xf>
    <xf numFmtId="3" fontId="25" fillId="0" borderId="10" xfId="54" applyNumberFormat="1" applyFont="1" applyFill="1" applyBorder="1" applyAlignment="1" applyProtection="1">
      <alignment horizontal="center"/>
      <protection/>
    </xf>
    <xf numFmtId="3" fontId="33" fillId="0" borderId="10" xfId="54" applyNumberFormat="1" applyFont="1" applyFill="1" applyBorder="1" applyProtection="1">
      <alignment/>
      <protection/>
    </xf>
    <xf numFmtId="49" fontId="16" fillId="0" borderId="15" xfId="54" applyNumberFormat="1" applyFont="1" applyBorder="1" applyAlignment="1" applyProtection="1">
      <alignment horizontal="right" vertical="center" wrapText="1" indent="1"/>
      <protection/>
    </xf>
    <xf numFmtId="3" fontId="0" fillId="0" borderId="10" xfId="54" applyNumberFormat="1" applyFont="1" applyBorder="1" applyAlignment="1" applyProtection="1">
      <alignment horizontal="center" vertical="center" textRotation="90"/>
      <protection/>
    </xf>
    <xf numFmtId="3" fontId="9" fillId="0" borderId="10" xfId="54" applyNumberFormat="1" applyFont="1" applyBorder="1" applyAlignment="1" applyProtection="1">
      <alignment horizontal="left" vertical="center" wrapText="1"/>
      <protection/>
    </xf>
    <xf numFmtId="3" fontId="17" fillId="0" borderId="10" xfId="54" applyNumberFormat="1" applyFont="1" applyBorder="1" applyAlignment="1" applyProtection="1">
      <alignment horizontal="left" vertical="center" wrapText="1"/>
      <protection/>
    </xf>
    <xf numFmtId="3" fontId="19" fillId="0" borderId="10" xfId="54" applyNumberFormat="1" applyFont="1" applyBorder="1" applyAlignment="1" applyProtection="1">
      <alignment horizontal="right" vertical="center" wrapText="1"/>
      <protection/>
    </xf>
    <xf numFmtId="3" fontId="9" fillId="0" borderId="10" xfId="54" applyNumberFormat="1" applyFont="1" applyBorder="1" applyAlignment="1" applyProtection="1">
      <alignment horizontal="center" vertical="center" wrapText="1"/>
      <protection/>
    </xf>
    <xf numFmtId="3" fontId="10" fillId="0" borderId="0" xfId="54" applyNumberFormat="1" applyBorder="1" applyProtection="1">
      <alignment/>
      <protection/>
    </xf>
    <xf numFmtId="3" fontId="4" fillId="0" borderId="10" xfId="54" applyNumberFormat="1" applyFont="1" applyBorder="1" applyAlignment="1" applyProtection="1">
      <alignment horizontal="left" vertical="center" wrapText="1"/>
      <protection/>
    </xf>
    <xf numFmtId="3" fontId="4" fillId="0" borderId="10" xfId="54" applyNumberFormat="1" applyFont="1" applyBorder="1" applyProtection="1">
      <alignment/>
      <protection/>
    </xf>
    <xf numFmtId="3" fontId="16" fillId="0" borderId="10" xfId="54" applyNumberFormat="1" applyFont="1" applyBorder="1" applyAlignment="1" applyProtection="1">
      <alignment horizontal="right" vertical="center" wrapText="1" indent="1"/>
      <protection/>
    </xf>
    <xf numFmtId="3" fontId="16" fillId="0" borderId="10" xfId="54" applyNumberFormat="1" applyFont="1" applyBorder="1" applyProtection="1">
      <alignment/>
      <protection/>
    </xf>
    <xf numFmtId="3" fontId="8" fillId="0" borderId="10" xfId="54" applyNumberFormat="1" applyFont="1" applyBorder="1" applyAlignment="1" applyProtection="1">
      <alignment horizontal="left" vertical="center" wrapText="1"/>
      <protection/>
    </xf>
    <xf numFmtId="3" fontId="27" fillId="0" borderId="10" xfId="54" applyNumberFormat="1" applyFont="1" applyBorder="1" applyAlignment="1" applyProtection="1">
      <alignment horizontal="right" vertical="center" wrapText="1"/>
      <protection/>
    </xf>
    <xf numFmtId="49" fontId="4" fillId="0" borderId="10" xfId="54" applyNumberFormat="1" applyFont="1" applyBorder="1" applyProtection="1">
      <alignment/>
      <protection/>
    </xf>
    <xf numFmtId="3" fontId="4" fillId="0" borderId="10" xfId="54" applyNumberFormat="1" applyFont="1" applyBorder="1" applyAlignment="1" applyProtection="1">
      <alignment horizontal="right" vertical="center" wrapText="1" indent="1"/>
      <protection/>
    </xf>
    <xf numFmtId="3" fontId="4" fillId="0" borderId="10" xfId="54" applyNumberFormat="1" applyFont="1" applyBorder="1" applyAlignment="1" applyProtection="1">
      <alignment horizontal="center" vertical="center" wrapText="1"/>
      <protection/>
    </xf>
    <xf numFmtId="3" fontId="9" fillId="0" borderId="10" xfId="54" applyNumberFormat="1" applyFont="1" applyBorder="1" applyAlignment="1" applyProtection="1">
      <alignment horizontal="left" vertical="center" wrapText="1"/>
      <protection/>
    </xf>
    <xf numFmtId="3" fontId="9" fillId="0" borderId="10" xfId="54" applyNumberFormat="1" applyFont="1" applyBorder="1" applyAlignment="1" applyProtection="1">
      <alignment vertical="center"/>
      <protection/>
    </xf>
    <xf numFmtId="3" fontId="16" fillId="0" borderId="0" xfId="54" applyNumberFormat="1" applyFont="1" applyBorder="1" applyProtection="1">
      <alignment/>
      <protection/>
    </xf>
    <xf numFmtId="49" fontId="16" fillId="0" borderId="10" xfId="54" applyNumberFormat="1" applyFont="1" applyBorder="1" applyAlignment="1" applyProtection="1">
      <alignment horizontal="right" vertical="center" wrapText="1" indent="1"/>
      <protection/>
    </xf>
    <xf numFmtId="3" fontId="18" fillId="0" borderId="10" xfId="54" applyNumberFormat="1" applyFont="1" applyBorder="1" applyAlignment="1" applyProtection="1">
      <alignment horizontal="left" vertical="center" wrapText="1"/>
      <protection/>
    </xf>
    <xf numFmtId="3" fontId="28" fillId="0" borderId="10" xfId="54" applyNumberFormat="1" applyFont="1" applyBorder="1" applyProtection="1">
      <alignment/>
      <protection/>
    </xf>
    <xf numFmtId="3" fontId="29" fillId="0" borderId="10" xfId="54" applyNumberFormat="1" applyFont="1" applyBorder="1" applyProtection="1">
      <alignment/>
      <protection/>
    </xf>
    <xf numFmtId="0" fontId="10" fillId="0" borderId="13" xfId="54" applyBorder="1" applyAlignment="1" applyProtection="1">
      <alignment horizontal="center" vertical="center" textRotation="90"/>
      <protection/>
    </xf>
    <xf numFmtId="3" fontId="4" fillId="0" borderId="10" xfId="54" applyNumberFormat="1" applyFont="1" applyFill="1" applyBorder="1" applyProtection="1">
      <alignment/>
      <protection/>
    </xf>
    <xf numFmtId="3" fontId="18" fillId="0" borderId="10" xfId="54" applyNumberFormat="1" applyFont="1" applyBorder="1" applyProtection="1">
      <alignment/>
      <protection/>
    </xf>
    <xf numFmtId="3" fontId="16" fillId="0" borderId="10" xfId="54" applyNumberFormat="1" applyFont="1" applyBorder="1" applyProtection="1">
      <alignment/>
      <protection/>
    </xf>
    <xf numFmtId="3" fontId="18" fillId="0" borderId="10" xfId="54" applyNumberFormat="1" applyFont="1" applyFill="1" applyBorder="1" applyProtection="1">
      <alignment/>
      <protection/>
    </xf>
    <xf numFmtId="3" fontId="18" fillId="0" borderId="10" xfId="54" applyNumberFormat="1" applyFont="1" applyBorder="1" applyAlignment="1" applyProtection="1">
      <alignment horizontal="right" vertical="center" wrapText="1"/>
      <protection/>
    </xf>
    <xf numFmtId="3" fontId="29" fillId="0" borderId="10" xfId="54" applyNumberFormat="1" applyFont="1" applyBorder="1" applyAlignment="1" applyProtection="1">
      <alignment horizontal="right" vertical="center" wrapText="1"/>
      <protection/>
    </xf>
    <xf numFmtId="3" fontId="4" fillId="0" borderId="10" xfId="54" applyNumberFormat="1" applyFont="1" applyBorder="1" applyProtection="1">
      <alignment/>
      <protection/>
    </xf>
    <xf numFmtId="3" fontId="18" fillId="0" borderId="10" xfId="54" applyNumberFormat="1" applyFont="1" applyBorder="1" applyAlignment="1" applyProtection="1">
      <alignment horizontal="right" vertical="center" wrapText="1" indent="1"/>
      <protection/>
    </xf>
    <xf numFmtId="0" fontId="10" fillId="0" borderId="0" xfId="54" applyProtection="1">
      <alignment/>
      <protection/>
    </xf>
    <xf numFmtId="0" fontId="10" fillId="0" borderId="0" xfId="54" applyBorder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10" fillId="0" borderId="10" xfId="54" applyBorder="1" applyProtection="1">
      <alignment/>
      <protection/>
    </xf>
    <xf numFmtId="3" fontId="14" fillId="0" borderId="10" xfId="54" applyNumberFormat="1" applyFont="1" applyBorder="1" applyAlignment="1" applyProtection="1">
      <alignment horizontal="left" vertical="center" wrapText="1"/>
      <protection/>
    </xf>
    <xf numFmtId="3" fontId="14" fillId="0" borderId="16" xfId="54" applyNumberFormat="1" applyFont="1" applyBorder="1" applyAlignment="1" applyProtection="1">
      <alignment vertical="center" wrapText="1"/>
      <protection/>
    </xf>
    <xf numFmtId="3" fontId="14" fillId="0" borderId="10" xfId="54" applyNumberFormat="1" applyFont="1" applyBorder="1" applyAlignment="1" applyProtection="1">
      <alignment vertical="center" wrapText="1"/>
      <protection/>
    </xf>
    <xf numFmtId="3" fontId="14" fillId="0" borderId="16" xfId="54" applyNumberFormat="1" applyFont="1" applyFill="1" applyBorder="1" applyAlignment="1" applyProtection="1">
      <alignment vertical="center" wrapText="1"/>
      <protection/>
    </xf>
    <xf numFmtId="3" fontId="14" fillId="0" borderId="17" xfId="54" applyNumberFormat="1" applyFont="1" applyFill="1" applyBorder="1" applyAlignment="1" applyProtection="1">
      <alignment vertical="center" wrapText="1"/>
      <protection/>
    </xf>
    <xf numFmtId="3" fontId="14" fillId="0" borderId="15" xfId="54" applyNumberFormat="1" applyFont="1" applyFill="1" applyBorder="1" applyAlignment="1" applyProtection="1">
      <alignment vertical="center" wrapText="1"/>
      <protection/>
    </xf>
    <xf numFmtId="0" fontId="10" fillId="0" borderId="0" xfId="54" applyFill="1" applyProtection="1">
      <alignment/>
      <protection/>
    </xf>
    <xf numFmtId="49" fontId="4" fillId="0" borderId="10" xfId="54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7" borderId="11" xfId="0" applyFill="1" applyBorder="1" applyAlignment="1" applyProtection="1">
      <alignment horizontal="center" vertical="center" wrapText="1"/>
      <protection/>
    </xf>
    <xf numFmtId="3" fontId="9" fillId="7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9" fillId="7" borderId="10" xfId="0" applyFont="1" applyFill="1" applyBorder="1" applyAlignment="1" applyProtection="1">
      <alignment horizontal="left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3" fontId="0" fillId="7" borderId="10" xfId="0" applyNumberFormat="1" applyFill="1" applyBorder="1" applyAlignment="1" applyProtection="1">
      <alignment horizontal="right" vertical="center" wrapText="1"/>
      <protection/>
    </xf>
    <xf numFmtId="0" fontId="9" fillId="7" borderId="0" xfId="0" applyFont="1" applyFill="1" applyAlignment="1" applyProtection="1">
      <alignment horizontal="left" vertical="center" wrapText="1"/>
      <protection/>
    </xf>
    <xf numFmtId="0" fontId="9" fillId="7" borderId="16" xfId="0" applyFont="1" applyFill="1" applyBorder="1" applyAlignment="1" applyProtection="1">
      <alignment horizontal="left" vertical="center" wrapText="1"/>
      <protection/>
    </xf>
    <xf numFmtId="3" fontId="9" fillId="7" borderId="10" xfId="0" applyNumberFormat="1" applyFont="1" applyFill="1" applyBorder="1" applyAlignment="1" applyProtection="1">
      <alignment horizontal="right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7" borderId="10" xfId="0" applyNumberFormat="1" applyFill="1" applyBorder="1" applyAlignment="1" applyProtection="1">
      <alignment horizontal="center" vertical="center" wrapText="1"/>
      <protection/>
    </xf>
    <xf numFmtId="3" fontId="0" fillId="7" borderId="10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 indent="3"/>
      <protection/>
    </xf>
    <xf numFmtId="0" fontId="24" fillId="0" borderId="10" xfId="0" applyFont="1" applyBorder="1" applyAlignment="1" applyProtection="1">
      <alignment horizontal="left" vertical="center" wrapText="1" indent="3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 indent="3"/>
      <protection/>
    </xf>
    <xf numFmtId="0" fontId="32" fillId="0" borderId="0" xfId="55" applyProtection="1">
      <alignment/>
      <protection/>
    </xf>
    <xf numFmtId="0" fontId="32" fillId="0" borderId="0" xfId="55" applyFill="1" applyProtection="1">
      <alignment/>
      <protection/>
    </xf>
    <xf numFmtId="0" fontId="32" fillId="0" borderId="0" xfId="55" applyFont="1" applyFill="1" applyProtection="1">
      <alignment/>
      <protection/>
    </xf>
    <xf numFmtId="3" fontId="5" fillId="0" borderId="20" xfId="55" applyNumberFormat="1" applyFont="1" applyFill="1" applyBorder="1" applyAlignment="1" applyProtection="1">
      <alignment horizontal="center"/>
      <protection/>
    </xf>
    <xf numFmtId="3" fontId="5" fillId="0" borderId="21" xfId="55" applyNumberFormat="1" applyFont="1" applyFill="1" applyBorder="1" applyAlignment="1" applyProtection="1">
      <alignment horizontal="center"/>
      <protection/>
    </xf>
    <xf numFmtId="3" fontId="5" fillId="0" borderId="22" xfId="55" applyNumberFormat="1" applyFont="1" applyFill="1" applyBorder="1" applyAlignment="1" applyProtection="1">
      <alignment horizontal="center"/>
      <protection/>
    </xf>
    <xf numFmtId="0" fontId="9" fillId="0" borderId="20" xfId="55" applyFont="1" applyFill="1" applyBorder="1" applyAlignment="1" applyProtection="1">
      <alignment horizontal="center"/>
      <protection/>
    </xf>
    <xf numFmtId="3" fontId="9" fillId="0" borderId="20" xfId="55" applyNumberFormat="1" applyFont="1" applyFill="1" applyBorder="1" applyAlignment="1" applyProtection="1">
      <alignment horizontal="center"/>
      <protection/>
    </xf>
    <xf numFmtId="3" fontId="9" fillId="0" borderId="23" xfId="55" applyNumberFormat="1" applyFont="1" applyFill="1" applyBorder="1" applyAlignment="1" applyProtection="1">
      <alignment horizontal="center"/>
      <protection/>
    </xf>
    <xf numFmtId="3" fontId="9" fillId="0" borderId="24" xfId="55" applyNumberFormat="1" applyFont="1" applyFill="1" applyBorder="1" applyAlignment="1" applyProtection="1">
      <alignment horizontal="center"/>
      <protection/>
    </xf>
    <xf numFmtId="3" fontId="9" fillId="0" borderId="25" xfId="55" applyNumberFormat="1" applyFont="1" applyFill="1" applyBorder="1" applyAlignment="1" applyProtection="1">
      <alignment horizontal="center"/>
      <protection/>
    </xf>
    <xf numFmtId="0" fontId="32" fillId="0" borderId="26" xfId="55" applyFill="1" applyBorder="1" applyProtection="1">
      <alignment/>
      <protection/>
    </xf>
    <xf numFmtId="4" fontId="32" fillId="0" borderId="27" xfId="55" applyNumberFormat="1" applyFill="1" applyBorder="1" applyAlignment="1" applyProtection="1">
      <alignment horizontal="center"/>
      <protection/>
    </xf>
    <xf numFmtId="4" fontId="32" fillId="0" borderId="28" xfId="55" applyNumberFormat="1" applyFill="1" applyBorder="1" applyAlignment="1" applyProtection="1">
      <alignment horizontal="center"/>
      <protection/>
    </xf>
    <xf numFmtId="167" fontId="32" fillId="0" borderId="29" xfId="55" applyNumberFormat="1" applyFill="1" applyBorder="1" applyAlignment="1" applyProtection="1">
      <alignment horizontal="center"/>
      <protection/>
    </xf>
    <xf numFmtId="167" fontId="32" fillId="0" borderId="30" xfId="55" applyNumberFormat="1" applyFill="1" applyBorder="1" applyAlignment="1" applyProtection="1">
      <alignment horizontal="center"/>
      <protection/>
    </xf>
    <xf numFmtId="167" fontId="32" fillId="0" borderId="31" xfId="55" applyNumberFormat="1" applyFill="1" applyBorder="1" applyAlignment="1" applyProtection="1">
      <alignment horizontal="center"/>
      <protection/>
    </xf>
    <xf numFmtId="167" fontId="32" fillId="0" borderId="26" xfId="55" applyNumberFormat="1" applyFill="1" applyBorder="1" applyAlignment="1" applyProtection="1">
      <alignment horizontal="center"/>
      <protection/>
    </xf>
    <xf numFmtId="0" fontId="32" fillId="0" borderId="30" xfId="55" applyFill="1" applyBorder="1" applyProtection="1">
      <alignment/>
      <protection/>
    </xf>
    <xf numFmtId="0" fontId="17" fillId="7" borderId="30" xfId="55" applyFont="1" applyFill="1" applyBorder="1" applyProtection="1">
      <alignment/>
      <protection/>
    </xf>
    <xf numFmtId="4" fontId="17" fillId="7" borderId="27" xfId="55" applyNumberFormat="1" applyFont="1" applyFill="1" applyBorder="1" applyAlignment="1" applyProtection="1">
      <alignment horizontal="center"/>
      <protection/>
    </xf>
    <xf numFmtId="4" fontId="17" fillId="7" borderId="28" xfId="55" applyNumberFormat="1" applyFont="1" applyFill="1" applyBorder="1" applyAlignment="1" applyProtection="1">
      <alignment horizontal="center"/>
      <protection/>
    </xf>
    <xf numFmtId="167" fontId="17" fillId="7" borderId="26" xfId="55" applyNumberFormat="1" applyFont="1" applyFill="1" applyBorder="1" applyAlignment="1" applyProtection="1">
      <alignment horizontal="center"/>
      <protection/>
    </xf>
    <xf numFmtId="167" fontId="17" fillId="7" borderId="31" xfId="55" applyNumberFormat="1" applyFont="1" applyFill="1" applyBorder="1" applyAlignment="1" applyProtection="1">
      <alignment horizontal="center"/>
      <protection/>
    </xf>
    <xf numFmtId="11" fontId="17" fillId="7" borderId="32" xfId="55" applyNumberFormat="1" applyFont="1" applyFill="1" applyBorder="1" applyProtection="1">
      <alignment/>
      <protection/>
    </xf>
    <xf numFmtId="4" fontId="17" fillId="7" borderId="33" xfId="55" applyNumberFormat="1" applyFont="1" applyFill="1" applyBorder="1" applyAlignment="1" applyProtection="1">
      <alignment horizontal="center"/>
      <protection/>
    </xf>
    <xf numFmtId="4" fontId="17" fillId="7" borderId="34" xfId="55" applyNumberFormat="1" applyFont="1" applyFill="1" applyBorder="1" applyAlignment="1" applyProtection="1">
      <alignment horizontal="center"/>
      <protection/>
    </xf>
    <xf numFmtId="167" fontId="17" fillId="7" borderId="33" xfId="55" applyNumberFormat="1" applyFont="1" applyFill="1" applyBorder="1" applyAlignment="1" applyProtection="1">
      <alignment horizontal="center"/>
      <protection/>
    </xf>
    <xf numFmtId="167" fontId="17" fillId="7" borderId="35" xfId="55" applyNumberFormat="1" applyFont="1" applyFill="1" applyBorder="1" applyAlignment="1" applyProtection="1">
      <alignment horizontal="center"/>
      <protection/>
    </xf>
    <xf numFmtId="0" fontId="9" fillId="7" borderId="20" xfId="55" applyFont="1" applyFill="1" applyBorder="1" applyProtection="1">
      <alignment/>
      <protection/>
    </xf>
    <xf numFmtId="167" fontId="9" fillId="7" borderId="20" xfId="55" applyNumberFormat="1" applyFont="1" applyFill="1" applyBorder="1" applyAlignment="1" applyProtection="1">
      <alignment horizontal="center"/>
      <protection/>
    </xf>
    <xf numFmtId="167" fontId="9" fillId="7" borderId="25" xfId="55" applyNumberFormat="1" applyFont="1" applyFill="1" applyBorder="1" applyAlignment="1" applyProtection="1">
      <alignment horizontal="center"/>
      <protection/>
    </xf>
    <xf numFmtId="166" fontId="32" fillId="0" borderId="0" xfId="55" applyNumberFormat="1" applyProtection="1">
      <alignment/>
      <protection/>
    </xf>
    <xf numFmtId="0" fontId="0" fillId="0" borderId="0" xfId="56" applyFont="1" applyProtection="1">
      <alignment/>
      <protection/>
    </xf>
    <xf numFmtId="14" fontId="9" fillId="7" borderId="36" xfId="56" applyNumberFormat="1" applyFont="1" applyFill="1" applyBorder="1" applyAlignment="1" applyProtection="1">
      <alignment horizontal="center"/>
      <protection/>
    </xf>
    <xf numFmtId="14" fontId="9" fillId="7" borderId="37" xfId="56" applyNumberFormat="1" applyFont="1" applyFill="1" applyBorder="1" applyAlignment="1" applyProtection="1">
      <alignment horizontal="center"/>
      <protection/>
    </xf>
    <xf numFmtId="0" fontId="9" fillId="7" borderId="38" xfId="56" applyFont="1" applyFill="1" applyBorder="1" applyAlignment="1" applyProtection="1">
      <alignment horizontal="center" vertical="center"/>
      <protection/>
    </xf>
    <xf numFmtId="0" fontId="0" fillId="0" borderId="27" xfId="56" applyFont="1" applyBorder="1" applyProtection="1">
      <alignment/>
      <protection/>
    </xf>
    <xf numFmtId="3" fontId="0" fillId="0" borderId="12" xfId="56" applyNumberFormat="1" applyFont="1" applyBorder="1" applyProtection="1">
      <alignment/>
      <protection/>
    </xf>
    <xf numFmtId="3" fontId="0" fillId="0" borderId="19" xfId="56" applyNumberFormat="1" applyFont="1" applyBorder="1" applyProtection="1">
      <alignment/>
      <protection/>
    </xf>
    <xf numFmtId="0" fontId="0" fillId="0" borderId="39" xfId="56" applyFont="1" applyBorder="1" applyProtection="1">
      <alignment/>
      <protection/>
    </xf>
    <xf numFmtId="0" fontId="9" fillId="7" borderId="40" xfId="56" applyFont="1" applyFill="1" applyBorder="1" applyProtection="1">
      <alignment/>
      <protection/>
    </xf>
    <xf numFmtId="3" fontId="9" fillId="7" borderId="10" xfId="56" applyNumberFormat="1" applyFont="1" applyFill="1" applyBorder="1" applyAlignment="1" applyProtection="1">
      <alignment horizontal="right" indent="1"/>
      <protection/>
    </xf>
    <xf numFmtId="3" fontId="9" fillId="7" borderId="16" xfId="56" applyNumberFormat="1" applyFont="1" applyFill="1" applyBorder="1" applyAlignment="1" applyProtection="1">
      <alignment horizontal="right" indent="1"/>
      <protection/>
    </xf>
    <xf numFmtId="10" fontId="9" fillId="7" borderId="41" xfId="56" applyNumberFormat="1" applyFont="1" applyFill="1" applyBorder="1" applyProtection="1">
      <alignment/>
      <protection/>
    </xf>
    <xf numFmtId="0" fontId="0" fillId="0" borderId="40" xfId="56" applyFont="1" applyBorder="1" applyAlignment="1" applyProtection="1">
      <alignment horizontal="left"/>
      <protection/>
    </xf>
    <xf numFmtId="3" fontId="0" fillId="0" borderId="10" xfId="56" applyNumberFormat="1" applyFont="1" applyBorder="1" applyAlignment="1" applyProtection="1">
      <alignment horizontal="right" indent="1"/>
      <protection/>
    </xf>
    <xf numFmtId="3" fontId="0" fillId="0" borderId="16" xfId="56" applyNumberFormat="1" applyFont="1" applyFill="1" applyBorder="1" applyAlignment="1" applyProtection="1">
      <alignment horizontal="right" indent="1"/>
      <protection/>
    </xf>
    <xf numFmtId="10" fontId="9" fillId="0" borderId="41" xfId="56" applyNumberFormat="1" applyFont="1" applyBorder="1" applyProtection="1">
      <alignment/>
      <protection/>
    </xf>
    <xf numFmtId="0" fontId="0" fillId="0" borderId="40" xfId="56" applyFont="1" applyBorder="1" applyProtection="1">
      <alignment/>
      <protection/>
    </xf>
    <xf numFmtId="3" fontId="0" fillId="0" borderId="16" xfId="56" applyNumberFormat="1" applyFont="1" applyBorder="1" applyAlignment="1" applyProtection="1">
      <alignment horizontal="right" indent="1"/>
      <protection/>
    </xf>
    <xf numFmtId="0" fontId="9" fillId="7" borderId="42" xfId="56" applyFont="1" applyFill="1" applyBorder="1" applyProtection="1">
      <alignment/>
      <protection/>
    </xf>
    <xf numFmtId="3" fontId="9" fillId="7" borderId="11" xfId="56" applyNumberFormat="1" applyFont="1" applyFill="1" applyBorder="1" applyAlignment="1" applyProtection="1">
      <alignment horizontal="right" indent="1"/>
      <protection/>
    </xf>
    <xf numFmtId="10" fontId="9" fillId="7" borderId="43" xfId="56" applyNumberFormat="1" applyFont="1" applyFill="1" applyBorder="1" applyProtection="1">
      <alignment/>
      <protection/>
    </xf>
    <xf numFmtId="0" fontId="0" fillId="7" borderId="40" xfId="56" applyFont="1" applyFill="1" applyBorder="1" applyAlignment="1" applyProtection="1">
      <alignment horizontal="left"/>
      <protection/>
    </xf>
    <xf numFmtId="0" fontId="0" fillId="7" borderId="44" xfId="56" applyFont="1" applyFill="1" applyBorder="1" applyAlignment="1" applyProtection="1">
      <alignment horizontal="left"/>
      <protection/>
    </xf>
    <xf numFmtId="3" fontId="9" fillId="7" borderId="45" xfId="56" applyNumberFormat="1" applyFont="1" applyFill="1" applyBorder="1" applyAlignment="1" applyProtection="1">
      <alignment horizontal="right" indent="1"/>
      <protection/>
    </xf>
    <xf numFmtId="3" fontId="9" fillId="7" borderId="36" xfId="56" applyNumberFormat="1" applyFont="1" applyFill="1" applyBorder="1" applyAlignment="1" applyProtection="1">
      <alignment horizontal="right" indent="1"/>
      <protection/>
    </xf>
    <xf numFmtId="10" fontId="9" fillId="7" borderId="38" xfId="56" applyNumberFormat="1" applyFont="1" applyFill="1" applyBorder="1" applyProtection="1">
      <alignment/>
      <protection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54" applyNumberFormat="1" applyFont="1" applyFill="1" applyBorder="1" applyProtection="1">
      <alignment/>
      <protection/>
    </xf>
    <xf numFmtId="3" fontId="10" fillId="0" borderId="0" xfId="54" applyNumberFormat="1" applyFill="1" applyBorder="1" applyProtection="1" quotePrefix="1">
      <alignment/>
      <protection/>
    </xf>
    <xf numFmtId="3" fontId="10" fillId="0" borderId="0" xfId="54" applyNumberFormat="1" applyFill="1" applyBorder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0" xfId="54" applyNumberFormat="1" applyFont="1" applyFill="1" applyBorder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9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2" fillId="0" borderId="0" xfId="0" applyNumberFormat="1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 indent="2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0" fontId="5" fillId="9" borderId="10" xfId="0" applyFont="1" applyFill="1" applyBorder="1" applyAlignment="1" applyProtection="1">
      <alignment horizontal="right" vertical="center" wrapText="1"/>
      <protection/>
    </xf>
    <xf numFmtId="0" fontId="5" fillId="9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2" fontId="32" fillId="0" borderId="27" xfId="55" applyNumberFormat="1" applyFill="1" applyBorder="1" applyAlignment="1" applyProtection="1">
      <alignment horizontal="center"/>
      <protection/>
    </xf>
    <xf numFmtId="2" fontId="32" fillId="0" borderId="27" xfId="55" applyNumberFormat="1" applyFill="1" applyBorder="1" applyAlignment="1" applyProtection="1">
      <alignment horizontal="center"/>
      <protection locked="0"/>
    </xf>
    <xf numFmtId="2" fontId="17" fillId="7" borderId="27" xfId="55" applyNumberFormat="1" applyFont="1" applyFill="1" applyBorder="1" applyAlignment="1" applyProtection="1">
      <alignment horizontal="center"/>
      <protection/>
    </xf>
    <xf numFmtId="2" fontId="17" fillId="7" borderId="33" xfId="55" applyNumberFormat="1" applyFont="1" applyFill="1" applyBorder="1" applyAlignment="1" applyProtection="1">
      <alignment horizontal="center"/>
      <protection/>
    </xf>
    <xf numFmtId="2" fontId="17" fillId="7" borderId="27" xfId="55" applyNumberFormat="1" applyFont="1" applyFill="1" applyBorder="1" applyAlignment="1" applyProtection="1">
      <alignment horizontal="center"/>
      <protection locked="0"/>
    </xf>
    <xf numFmtId="2" fontId="9" fillId="7" borderId="24" xfId="55" applyNumberFormat="1" applyFont="1" applyFill="1" applyBorder="1" applyAlignment="1" applyProtection="1">
      <alignment horizontal="center"/>
      <protection/>
    </xf>
    <xf numFmtId="2" fontId="9" fillId="7" borderId="20" xfId="55" applyNumberFormat="1" applyFont="1" applyFill="1" applyBorder="1" applyAlignment="1" applyProtection="1">
      <alignment horizontal="center"/>
      <protection/>
    </xf>
    <xf numFmtId="2" fontId="9" fillId="7" borderId="46" xfId="55" applyNumberFormat="1" applyFont="1" applyFill="1" applyBorder="1" applyAlignment="1" applyProtection="1">
      <alignment horizontal="center"/>
      <protection/>
    </xf>
    <xf numFmtId="4" fontId="9" fillId="7" borderId="20" xfId="55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left" vertical="center" wrapText="1"/>
    </xf>
    <xf numFmtId="49" fontId="4" fillId="0" borderId="16" xfId="54" applyNumberFormat="1" applyFont="1" applyFill="1" applyBorder="1" applyAlignment="1" applyProtection="1">
      <alignment horizontal="left" vertical="center" wrapText="1"/>
      <protection/>
    </xf>
    <xf numFmtId="49" fontId="4" fillId="0" borderId="17" xfId="54" applyNumberFormat="1" applyFont="1" applyFill="1" applyBorder="1" applyAlignment="1" applyProtection="1">
      <alignment horizontal="left" vertical="center" wrapText="1"/>
      <protection/>
    </xf>
    <xf numFmtId="49" fontId="4" fillId="0" borderId="15" xfId="54" applyNumberFormat="1" applyFont="1" applyFill="1" applyBorder="1" applyAlignment="1" applyProtection="1">
      <alignment horizontal="left" vertical="center" wrapText="1"/>
      <protection/>
    </xf>
    <xf numFmtId="3" fontId="14" fillId="0" borderId="16" xfId="54" applyNumberFormat="1" applyFont="1" applyFill="1" applyBorder="1" applyAlignment="1" applyProtection="1">
      <alignment horizontal="left" vertical="center" wrapText="1"/>
      <protection/>
    </xf>
    <xf numFmtId="3" fontId="14" fillId="0" borderId="17" xfId="54" applyNumberFormat="1" applyFont="1" applyFill="1" applyBorder="1" applyAlignment="1" applyProtection="1">
      <alignment horizontal="left" vertical="center" wrapText="1"/>
      <protection/>
    </xf>
    <xf numFmtId="3" fontId="14" fillId="0" borderId="15" xfId="54" applyNumberFormat="1" applyFont="1" applyFill="1" applyBorder="1" applyAlignment="1" applyProtection="1">
      <alignment horizontal="left" vertical="center" wrapText="1"/>
      <protection/>
    </xf>
    <xf numFmtId="49" fontId="4" fillId="0" borderId="11" xfId="54" applyNumberFormat="1" applyFont="1" applyFill="1" applyBorder="1" applyAlignment="1" applyProtection="1">
      <alignment horizontal="center" vertical="center" wrapText="1"/>
      <protection/>
    </xf>
    <xf numFmtId="49" fontId="4" fillId="0" borderId="12" xfId="54" applyNumberFormat="1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9" fontId="0" fillId="0" borderId="10" xfId="54" applyNumberFormat="1" applyFont="1" applyFill="1" applyBorder="1" applyAlignment="1" applyProtection="1">
      <alignment horizontal="center" vertical="center" wrapText="1"/>
      <protection/>
    </xf>
    <xf numFmtId="49" fontId="0" fillId="0" borderId="15" xfId="54" applyNumberFormat="1" applyFont="1" applyFill="1" applyBorder="1" applyAlignment="1" applyProtection="1">
      <alignment horizontal="center" vertical="center" wrapText="1"/>
      <protection/>
    </xf>
    <xf numFmtId="49" fontId="13" fillId="0" borderId="11" xfId="54" applyNumberFormat="1" applyFont="1" applyFill="1" applyBorder="1" applyAlignment="1" applyProtection="1">
      <alignment horizontal="center" vertical="center" textRotation="90"/>
      <protection/>
    </xf>
    <xf numFmtId="49" fontId="13" fillId="0" borderId="49" xfId="54" applyNumberFormat="1" applyFont="1" applyFill="1" applyBorder="1" applyAlignment="1" applyProtection="1">
      <alignment horizontal="center" vertical="center" textRotation="90"/>
      <protection/>
    </xf>
    <xf numFmtId="0" fontId="10" fillId="0" borderId="12" xfId="54" applyFill="1" applyBorder="1" applyAlignment="1" applyProtection="1">
      <alignment horizontal="center" vertical="center" textRotation="90"/>
      <protection/>
    </xf>
    <xf numFmtId="49" fontId="13" fillId="0" borderId="10" xfId="54" applyNumberFormat="1" applyFont="1" applyBorder="1" applyAlignment="1" applyProtection="1">
      <alignment horizontal="center" vertical="center" textRotation="90"/>
      <protection/>
    </xf>
    <xf numFmtId="0" fontId="10" fillId="0" borderId="10" xfId="54" applyBorder="1" applyAlignment="1" applyProtection="1">
      <alignment/>
      <protection/>
    </xf>
    <xf numFmtId="49" fontId="13" fillId="0" borderId="11" xfId="54" applyNumberFormat="1" applyFont="1" applyBorder="1" applyAlignment="1" applyProtection="1">
      <alignment horizontal="center" vertical="center" textRotation="90"/>
      <protection/>
    </xf>
    <xf numFmtId="49" fontId="13" fillId="0" borderId="49" xfId="54" applyNumberFormat="1" applyFont="1" applyBorder="1" applyAlignment="1" applyProtection="1">
      <alignment horizontal="center" vertical="center" textRotation="90"/>
      <protection/>
    </xf>
    <xf numFmtId="49" fontId="13" fillId="0" borderId="12" xfId="54" applyNumberFormat="1" applyFont="1" applyBorder="1" applyAlignment="1" applyProtection="1">
      <alignment horizontal="center" vertical="center" textRotation="90"/>
      <protection/>
    </xf>
    <xf numFmtId="3" fontId="13" fillId="0" borderId="10" xfId="54" applyNumberFormat="1" applyFont="1" applyBorder="1" applyAlignment="1" applyProtection="1">
      <alignment horizontal="center" vertical="center" textRotation="90"/>
      <protection/>
    </xf>
    <xf numFmtId="3" fontId="14" fillId="0" borderId="16" xfId="54" applyNumberFormat="1" applyFont="1" applyBorder="1" applyAlignment="1" applyProtection="1">
      <alignment horizontal="left" vertical="center" wrapText="1"/>
      <protection/>
    </xf>
    <xf numFmtId="3" fontId="14" fillId="0" borderId="17" xfId="54" applyNumberFormat="1" applyFont="1" applyBorder="1" applyAlignment="1" applyProtection="1">
      <alignment horizontal="left" vertical="center" wrapText="1"/>
      <protection/>
    </xf>
    <xf numFmtId="3" fontId="14" fillId="0" borderId="15" xfId="54" applyNumberFormat="1" applyFont="1" applyBorder="1" applyAlignment="1" applyProtection="1">
      <alignment horizontal="left" vertical="center" wrapText="1"/>
      <protection/>
    </xf>
    <xf numFmtId="49" fontId="4" fillId="0" borderId="16" xfId="54" applyNumberFormat="1" applyFont="1" applyBorder="1" applyAlignment="1" applyProtection="1">
      <alignment horizontal="left" vertical="center" wrapText="1"/>
      <protection/>
    </xf>
    <xf numFmtId="49" fontId="4" fillId="0" borderId="17" xfId="54" applyNumberFormat="1" applyFont="1" applyBorder="1" applyAlignment="1" applyProtection="1">
      <alignment horizontal="left" vertical="center" wrapText="1"/>
      <protection/>
    </xf>
    <xf numFmtId="49" fontId="4" fillId="0" borderId="15" xfId="54" applyNumberFormat="1" applyFont="1" applyBorder="1" applyAlignment="1" applyProtection="1">
      <alignment horizontal="left" vertical="center" wrapText="1"/>
      <protection/>
    </xf>
    <xf numFmtId="3" fontId="3" fillId="0" borderId="18" xfId="54" applyNumberFormat="1" applyFont="1" applyBorder="1" applyAlignment="1" applyProtection="1">
      <alignment horizontal="center" vertical="center" wrapText="1"/>
      <protection/>
    </xf>
    <xf numFmtId="3" fontId="3" fillId="0" borderId="47" xfId="54" applyNumberFormat="1" applyFont="1" applyBorder="1" applyAlignment="1" applyProtection="1">
      <alignment horizontal="center" vertical="center" wrapText="1"/>
      <protection/>
    </xf>
    <xf numFmtId="3" fontId="3" fillId="0" borderId="50" xfId="54" applyNumberFormat="1" applyFont="1" applyBorder="1" applyAlignment="1" applyProtection="1">
      <alignment horizontal="center" vertical="center" wrapText="1"/>
      <protection/>
    </xf>
    <xf numFmtId="3" fontId="3" fillId="0" borderId="19" xfId="54" applyNumberFormat="1" applyFont="1" applyBorder="1" applyAlignment="1" applyProtection="1">
      <alignment horizontal="center" vertical="center" wrapText="1"/>
      <protection/>
    </xf>
    <xf numFmtId="3" fontId="3" fillId="0" borderId="48" xfId="54" applyNumberFormat="1" applyFont="1" applyBorder="1" applyAlignment="1" applyProtection="1">
      <alignment horizontal="center" vertical="center" wrapText="1"/>
      <protection/>
    </xf>
    <xf numFmtId="3" fontId="3" fillId="0" borderId="14" xfId="54" applyNumberFormat="1" applyFont="1" applyBorder="1" applyAlignment="1" applyProtection="1">
      <alignment horizontal="center" vertical="center" wrapText="1"/>
      <protection/>
    </xf>
    <xf numFmtId="49" fontId="0" fillId="0" borderId="10" xfId="54" applyNumberFormat="1" applyFont="1" applyBorder="1" applyAlignment="1" applyProtection="1">
      <alignment horizontal="center" vertical="center" wrapText="1"/>
      <protection/>
    </xf>
    <xf numFmtId="3" fontId="4" fillId="0" borderId="49" xfId="54" applyNumberFormat="1" applyFont="1" applyBorder="1" applyAlignment="1" applyProtection="1">
      <alignment horizontal="center" vertical="center" wrapText="1"/>
      <protection/>
    </xf>
    <xf numFmtId="3" fontId="4" fillId="0" borderId="12" xfId="54" applyNumberFormat="1" applyFont="1" applyBorder="1" applyAlignment="1" applyProtection="1">
      <alignment horizontal="center" vertical="center" wrapText="1"/>
      <protection/>
    </xf>
    <xf numFmtId="49" fontId="4" fillId="0" borderId="11" xfId="54" applyNumberFormat="1" applyFont="1" applyBorder="1" applyAlignment="1" applyProtection="1">
      <alignment horizontal="center" vertical="center" wrapText="1"/>
      <protection/>
    </xf>
    <xf numFmtId="49" fontId="4" fillId="0" borderId="12" xfId="54" applyNumberFormat="1" applyFont="1" applyBorder="1" applyAlignment="1" applyProtection="1">
      <alignment horizontal="center" vertical="center" wrapText="1"/>
      <protection/>
    </xf>
    <xf numFmtId="0" fontId="10" fillId="0" borderId="49" xfId="54" applyBorder="1" applyAlignment="1" applyProtection="1">
      <alignment horizontal="center" vertical="center" textRotation="90"/>
      <protection/>
    </xf>
    <xf numFmtId="0" fontId="10" fillId="0" borderId="12" xfId="54" applyBorder="1" applyAlignment="1" applyProtection="1">
      <alignment horizontal="center" vertical="center" textRotation="90"/>
      <protection/>
    </xf>
    <xf numFmtId="49" fontId="0" fillId="0" borderId="49" xfId="54" applyNumberFormat="1" applyFont="1" applyBorder="1" applyAlignment="1" applyProtection="1">
      <alignment horizontal="center" vertical="center" wrapText="1"/>
      <protection/>
    </xf>
    <xf numFmtId="49" fontId="0" fillId="0" borderId="12" xfId="54" applyNumberFormat="1" applyFont="1" applyBorder="1" applyAlignment="1" applyProtection="1">
      <alignment horizontal="center" vertical="center" wrapText="1"/>
      <protection/>
    </xf>
    <xf numFmtId="164" fontId="13" fillId="0" borderId="11" xfId="54" applyNumberFormat="1" applyFont="1" applyBorder="1" applyAlignment="1" applyProtection="1">
      <alignment horizontal="center" vertical="center" textRotation="90"/>
      <protection/>
    </xf>
    <xf numFmtId="164" fontId="13" fillId="0" borderId="49" xfId="54" applyNumberFormat="1" applyFont="1" applyBorder="1" applyAlignment="1" applyProtection="1">
      <alignment horizontal="center" vertical="center" textRotation="90"/>
      <protection/>
    </xf>
    <xf numFmtId="164" fontId="13" fillId="0" borderId="12" xfId="54" applyNumberFormat="1" applyFont="1" applyBorder="1" applyAlignment="1" applyProtection="1">
      <alignment horizontal="center" vertical="center" textRotation="90"/>
      <protection/>
    </xf>
    <xf numFmtId="3" fontId="0" fillId="0" borderId="10" xfId="54" applyNumberFormat="1" applyFont="1" applyBorder="1" applyAlignment="1" applyProtection="1">
      <alignment horizontal="center" vertical="center" wrapText="1"/>
      <protection/>
    </xf>
    <xf numFmtId="3" fontId="4" fillId="0" borderId="10" xfId="54" applyNumberFormat="1" applyFont="1" applyBorder="1" applyAlignment="1" applyProtection="1">
      <alignment horizontal="center" vertical="center" wrapText="1"/>
      <protection/>
    </xf>
    <xf numFmtId="3" fontId="9" fillId="0" borderId="10" xfId="54" applyNumberFormat="1" applyFont="1" applyBorder="1" applyAlignment="1" applyProtection="1">
      <alignment horizontal="center" vertical="center" wrapText="1"/>
      <protection/>
    </xf>
    <xf numFmtId="49" fontId="26" fillId="0" borderId="11" xfId="54" applyNumberFormat="1" applyFont="1" applyBorder="1" applyAlignment="1" applyProtection="1">
      <alignment horizontal="center" vertical="center" textRotation="90"/>
      <protection/>
    </xf>
    <xf numFmtId="49" fontId="26" fillId="0" borderId="49" xfId="54" applyNumberFormat="1" applyFont="1" applyBorder="1" applyAlignment="1" applyProtection="1">
      <alignment horizontal="center" vertical="center" textRotation="90"/>
      <protection/>
    </xf>
    <xf numFmtId="49" fontId="26" fillId="0" borderId="12" xfId="54" applyNumberFormat="1" applyFont="1" applyBorder="1" applyAlignment="1" applyProtection="1">
      <alignment horizontal="center" vertical="center" textRotation="90"/>
      <protection/>
    </xf>
    <xf numFmtId="3" fontId="24" fillId="0" borderId="49" xfId="54" applyNumberFormat="1" applyFont="1" applyBorder="1" applyAlignment="1" applyProtection="1">
      <alignment horizontal="center" vertical="center" textRotation="90"/>
      <protection/>
    </xf>
    <xf numFmtId="0" fontId="20" fillId="0" borderId="12" xfId="54" applyFont="1" applyBorder="1" applyAlignment="1" applyProtection="1">
      <alignment horizontal="center" vertical="center" textRotation="90"/>
      <protection/>
    </xf>
    <xf numFmtId="3" fontId="9" fillId="0" borderId="16" xfId="54" applyNumberFormat="1" applyFont="1" applyBorder="1" applyAlignment="1" applyProtection="1">
      <alignment horizontal="center" vertical="center" wrapText="1"/>
      <protection/>
    </xf>
    <xf numFmtId="3" fontId="9" fillId="0" borderId="17" xfId="54" applyNumberFormat="1" applyFont="1" applyBorder="1" applyAlignment="1" applyProtection="1">
      <alignment horizontal="center" vertical="center" wrapText="1"/>
      <protection/>
    </xf>
    <xf numFmtId="3" fontId="9" fillId="0" borderId="15" xfId="54" applyNumberFormat="1" applyFont="1" applyBorder="1" applyAlignment="1" applyProtection="1">
      <alignment horizontal="center" vertical="center" wrapText="1"/>
      <protection/>
    </xf>
    <xf numFmtId="3" fontId="24" fillId="0" borderId="11" xfId="54" applyNumberFormat="1" applyFont="1" applyBorder="1" applyAlignment="1" applyProtection="1">
      <alignment horizontal="center" vertical="center" textRotation="90"/>
      <protection/>
    </xf>
    <xf numFmtId="3" fontId="24" fillId="0" borderId="12" xfId="54" applyNumberFormat="1" applyFont="1" applyBorder="1" applyAlignment="1" applyProtection="1">
      <alignment horizontal="center" vertical="center" textRotation="90"/>
      <protection/>
    </xf>
    <xf numFmtId="0" fontId="20" fillId="0" borderId="49" xfId="54" applyFont="1" applyBorder="1" applyAlignment="1" applyProtection="1">
      <alignment/>
      <protection/>
    </xf>
    <xf numFmtId="0" fontId="20" fillId="0" borderId="12" xfId="54" applyFont="1" applyBorder="1" applyAlignment="1" applyProtection="1">
      <alignment/>
      <protection/>
    </xf>
    <xf numFmtId="0" fontId="20" fillId="0" borderId="49" xfId="54" applyFont="1" applyBorder="1" applyAlignment="1" applyProtection="1">
      <alignment horizontal="center" vertical="center" textRotation="90"/>
      <protection/>
    </xf>
    <xf numFmtId="49" fontId="0" fillId="0" borderId="11" xfId="54" applyNumberFormat="1" applyFont="1" applyBorder="1" applyAlignment="1" applyProtection="1">
      <alignment horizontal="center" vertical="center" wrapText="1"/>
      <protection/>
    </xf>
    <xf numFmtId="3" fontId="4" fillId="0" borderId="11" xfId="54" applyNumberFormat="1" applyFont="1" applyBorder="1" applyAlignment="1" applyProtection="1">
      <alignment horizontal="center" vertical="center" wrapText="1"/>
      <protection/>
    </xf>
    <xf numFmtId="0" fontId="10" fillId="0" borderId="17" xfId="54" applyBorder="1" applyAlignment="1" applyProtection="1">
      <alignment/>
      <protection/>
    </xf>
    <xf numFmtId="0" fontId="10" fillId="0" borderId="15" xfId="54" applyBorder="1" applyAlignment="1" applyProtection="1">
      <alignment/>
      <protection/>
    </xf>
    <xf numFmtId="49" fontId="20" fillId="0" borderId="11" xfId="54" applyNumberFormat="1" applyFont="1" applyBorder="1" applyAlignment="1" applyProtection="1">
      <alignment horizontal="center" vertical="center" textRotation="90"/>
      <protection/>
    </xf>
    <xf numFmtId="49" fontId="20" fillId="0" borderId="49" xfId="54" applyNumberFormat="1" applyFont="1" applyBorder="1" applyAlignment="1" applyProtection="1">
      <alignment horizontal="center" vertical="center" textRotation="90"/>
      <protection/>
    </xf>
    <xf numFmtId="49" fontId="20" fillId="0" borderId="12" xfId="54" applyNumberFormat="1" applyFont="1" applyBorder="1" applyAlignment="1" applyProtection="1">
      <alignment horizontal="center" vertical="center" textRotation="90"/>
      <protection/>
    </xf>
    <xf numFmtId="3" fontId="4" fillId="0" borderId="16" xfId="54" applyNumberFormat="1" applyFont="1" applyBorder="1" applyAlignment="1" applyProtection="1">
      <alignment horizontal="left" vertical="center" wrapText="1"/>
      <protection/>
    </xf>
    <xf numFmtId="3" fontId="4" fillId="0" borderId="17" xfId="54" applyNumberFormat="1" applyFont="1" applyBorder="1" applyAlignment="1" applyProtection="1">
      <alignment horizontal="left" vertical="center" wrapText="1"/>
      <protection/>
    </xf>
    <xf numFmtId="3" fontId="4" fillId="0" borderId="15" xfId="54" applyNumberFormat="1" applyFont="1" applyBorder="1" applyAlignment="1" applyProtection="1">
      <alignment horizontal="left" vertical="center" wrapText="1"/>
      <protection/>
    </xf>
    <xf numFmtId="3" fontId="3" fillId="0" borderId="51" xfId="54" applyNumberFormat="1" applyFont="1" applyBorder="1" applyAlignment="1" applyProtection="1">
      <alignment horizontal="center" vertical="center" wrapText="1"/>
      <protection/>
    </xf>
    <xf numFmtId="3" fontId="3" fillId="0" borderId="0" xfId="54" applyNumberFormat="1" applyFont="1" applyBorder="1" applyAlignment="1" applyProtection="1">
      <alignment horizontal="center" vertical="center" wrapText="1"/>
      <protection/>
    </xf>
    <xf numFmtId="3" fontId="3" fillId="0" borderId="13" xfId="54" applyNumberFormat="1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9" fillId="7" borderId="16" xfId="0" applyFont="1" applyFill="1" applyBorder="1" applyAlignment="1" applyProtection="1">
      <alignment horizontal="center" vertical="center" wrapText="1"/>
      <protection/>
    </xf>
    <xf numFmtId="0" fontId="9" fillId="7" borderId="15" xfId="0" applyFont="1" applyFill="1" applyBorder="1" applyAlignment="1" applyProtection="1">
      <alignment horizontal="center" vertical="center" wrapText="1"/>
      <protection/>
    </xf>
    <xf numFmtId="0" fontId="9" fillId="7" borderId="18" xfId="0" applyFont="1" applyFill="1" applyBorder="1" applyAlignment="1" applyProtection="1">
      <alignment horizontal="center" vertical="center" wrapText="1"/>
      <protection/>
    </xf>
    <xf numFmtId="0" fontId="9" fillId="7" borderId="47" xfId="0" applyFont="1" applyFill="1" applyBorder="1" applyAlignment="1" applyProtection="1">
      <alignment horizontal="center" vertical="center" wrapText="1"/>
      <protection/>
    </xf>
    <xf numFmtId="0" fontId="9" fillId="7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9" fillId="7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49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52" xfId="55" applyFont="1" applyFill="1" applyBorder="1" applyAlignment="1" applyProtection="1">
      <alignment horizontal="center" vertical="center"/>
      <protection/>
    </xf>
    <xf numFmtId="0" fontId="32" fillId="0" borderId="53" xfId="55" applyBorder="1" applyAlignment="1" applyProtection="1">
      <alignment vertical="center"/>
      <protection/>
    </xf>
    <xf numFmtId="0" fontId="32" fillId="0" borderId="54" xfId="55" applyBorder="1" applyAlignment="1" applyProtection="1">
      <alignment vertical="center"/>
      <protection/>
    </xf>
    <xf numFmtId="0" fontId="9" fillId="0" borderId="55" xfId="55" applyFont="1" applyFill="1" applyBorder="1" applyAlignment="1" applyProtection="1">
      <alignment horizontal="center"/>
      <protection/>
    </xf>
    <xf numFmtId="0" fontId="9" fillId="0" borderId="56" xfId="55" applyFont="1" applyFill="1" applyBorder="1" applyAlignment="1" applyProtection="1">
      <alignment horizontal="center"/>
      <protection/>
    </xf>
    <xf numFmtId="0" fontId="9" fillId="0" borderId="57" xfId="55" applyFont="1" applyFill="1" applyBorder="1" applyAlignment="1" applyProtection="1">
      <alignment horizontal="center"/>
      <protection/>
    </xf>
    <xf numFmtId="0" fontId="9" fillId="0" borderId="58" xfId="55" applyFont="1" applyFill="1" applyBorder="1" applyAlignment="1" applyProtection="1">
      <alignment horizontal="center"/>
      <protection/>
    </xf>
    <xf numFmtId="0" fontId="9" fillId="0" borderId="47" xfId="55" applyFont="1" applyFill="1" applyBorder="1" applyAlignment="1" applyProtection="1">
      <alignment horizontal="center"/>
      <protection/>
    </xf>
    <xf numFmtId="0" fontId="9" fillId="0" borderId="59" xfId="55" applyFont="1" applyFill="1" applyBorder="1" applyAlignment="1" applyProtection="1">
      <alignment horizontal="center"/>
      <protection/>
    </xf>
    <xf numFmtId="0" fontId="9" fillId="0" borderId="33" xfId="55" applyFont="1" applyFill="1" applyBorder="1" applyAlignment="1" applyProtection="1">
      <alignment horizontal="center"/>
      <protection/>
    </xf>
    <xf numFmtId="0" fontId="9" fillId="0" borderId="0" xfId="56" applyFont="1" applyAlignment="1" applyProtection="1">
      <alignment horizontal="center"/>
      <protection/>
    </xf>
    <xf numFmtId="0" fontId="9" fillId="7" borderId="60" xfId="56" applyFont="1" applyFill="1" applyBorder="1" applyAlignment="1" applyProtection="1">
      <alignment horizontal="center" vertical="center"/>
      <protection/>
    </xf>
    <xf numFmtId="0" fontId="9" fillId="7" borderId="61" xfId="56" applyFont="1" applyFill="1" applyBorder="1" applyAlignment="1" applyProtection="1">
      <alignment horizontal="center" vertical="center"/>
      <protection/>
    </xf>
    <xf numFmtId="0" fontId="9" fillId="7" borderId="62" xfId="56" applyFont="1" applyFill="1" applyBorder="1" applyAlignment="1" applyProtection="1">
      <alignment horizontal="center"/>
      <protection/>
    </xf>
    <xf numFmtId="0" fontId="9" fillId="7" borderId="63" xfId="56" applyFont="1" applyFill="1" applyBorder="1" applyAlignment="1" applyProtection="1">
      <alignment horizontal="center" vertical="center"/>
      <protection/>
    </xf>
    <xf numFmtId="0" fontId="9" fillId="7" borderId="57" xfId="56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2</xdr:col>
      <xdr:colOff>9525</xdr:colOff>
      <xdr:row>15</xdr:row>
      <xdr:rowOff>409575</xdr:rowOff>
    </xdr:to>
    <xdr:sp>
      <xdr:nvSpPr>
        <xdr:cNvPr id="1" name="Line 1"/>
        <xdr:cNvSpPr>
          <a:spLocks/>
        </xdr:cNvSpPr>
      </xdr:nvSpPr>
      <xdr:spPr>
        <a:xfrm flipV="1">
          <a:off x="21526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2</xdr:col>
      <xdr:colOff>9525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 flipV="1">
          <a:off x="21526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2</xdr:col>
      <xdr:colOff>9525</xdr:colOff>
      <xdr:row>17</xdr:row>
      <xdr:rowOff>409575</xdr:rowOff>
    </xdr:to>
    <xdr:sp>
      <xdr:nvSpPr>
        <xdr:cNvPr id="3" name="Line 3"/>
        <xdr:cNvSpPr>
          <a:spLocks/>
        </xdr:cNvSpPr>
      </xdr:nvSpPr>
      <xdr:spPr>
        <a:xfrm flipV="1">
          <a:off x="21526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4" name="Line 4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5" name="Line 5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</xdr:rowOff>
    </xdr:from>
    <xdr:to>
      <xdr:col>6</xdr:col>
      <xdr:colOff>9525</xdr:colOff>
      <xdr:row>16</xdr:row>
      <xdr:rowOff>409575</xdr:rowOff>
    </xdr:to>
    <xdr:sp>
      <xdr:nvSpPr>
        <xdr:cNvPr id="6" name="Line 6"/>
        <xdr:cNvSpPr>
          <a:spLocks/>
        </xdr:cNvSpPr>
      </xdr:nvSpPr>
      <xdr:spPr>
        <a:xfrm flipV="1">
          <a:off x="59245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9525</xdr:rowOff>
    </xdr:from>
    <xdr:to>
      <xdr:col>6</xdr:col>
      <xdr:colOff>9525</xdr:colOff>
      <xdr:row>17</xdr:row>
      <xdr:rowOff>409575</xdr:rowOff>
    </xdr:to>
    <xdr:sp>
      <xdr:nvSpPr>
        <xdr:cNvPr id="7" name="Line 7"/>
        <xdr:cNvSpPr>
          <a:spLocks/>
        </xdr:cNvSpPr>
      </xdr:nvSpPr>
      <xdr:spPr>
        <a:xfrm flipV="1">
          <a:off x="59245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8</xdr:col>
      <xdr:colOff>9525</xdr:colOff>
      <xdr:row>16</xdr:row>
      <xdr:rowOff>409575</xdr:rowOff>
    </xdr:to>
    <xdr:sp>
      <xdr:nvSpPr>
        <xdr:cNvPr id="8" name="Line 8"/>
        <xdr:cNvSpPr>
          <a:spLocks/>
        </xdr:cNvSpPr>
      </xdr:nvSpPr>
      <xdr:spPr>
        <a:xfrm flipV="1">
          <a:off x="78105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9525</xdr:rowOff>
    </xdr:from>
    <xdr:to>
      <xdr:col>8</xdr:col>
      <xdr:colOff>9525</xdr:colOff>
      <xdr:row>17</xdr:row>
      <xdr:rowOff>409575</xdr:rowOff>
    </xdr:to>
    <xdr:sp>
      <xdr:nvSpPr>
        <xdr:cNvPr id="9" name="Line 9"/>
        <xdr:cNvSpPr>
          <a:spLocks/>
        </xdr:cNvSpPr>
      </xdr:nvSpPr>
      <xdr:spPr>
        <a:xfrm flipV="1">
          <a:off x="78105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10" name="Line 10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</xdr:rowOff>
    </xdr:from>
    <xdr:to>
      <xdr:col>6</xdr:col>
      <xdr:colOff>9525</xdr:colOff>
      <xdr:row>15</xdr:row>
      <xdr:rowOff>409575</xdr:rowOff>
    </xdr:to>
    <xdr:sp>
      <xdr:nvSpPr>
        <xdr:cNvPr id="11" name="Line 11"/>
        <xdr:cNvSpPr>
          <a:spLocks/>
        </xdr:cNvSpPr>
      </xdr:nvSpPr>
      <xdr:spPr>
        <a:xfrm flipV="1">
          <a:off x="59245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9525</xdr:rowOff>
    </xdr:from>
    <xdr:to>
      <xdr:col>8</xdr:col>
      <xdr:colOff>9525</xdr:colOff>
      <xdr:row>15</xdr:row>
      <xdr:rowOff>409575</xdr:rowOff>
    </xdr:to>
    <xdr:sp>
      <xdr:nvSpPr>
        <xdr:cNvPr id="12" name="Line 12"/>
        <xdr:cNvSpPr>
          <a:spLocks/>
        </xdr:cNvSpPr>
      </xdr:nvSpPr>
      <xdr:spPr>
        <a:xfrm flipV="1">
          <a:off x="78105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9525</xdr:colOff>
      <xdr:row>15</xdr:row>
      <xdr:rowOff>409575</xdr:rowOff>
    </xdr:to>
    <xdr:sp>
      <xdr:nvSpPr>
        <xdr:cNvPr id="13" name="Line 1"/>
        <xdr:cNvSpPr>
          <a:spLocks/>
        </xdr:cNvSpPr>
      </xdr:nvSpPr>
      <xdr:spPr>
        <a:xfrm flipV="1">
          <a:off x="21526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2</xdr:col>
      <xdr:colOff>9525</xdr:colOff>
      <xdr:row>16</xdr:row>
      <xdr:rowOff>409575</xdr:rowOff>
    </xdr:to>
    <xdr:sp>
      <xdr:nvSpPr>
        <xdr:cNvPr id="14" name="Line 2"/>
        <xdr:cNvSpPr>
          <a:spLocks/>
        </xdr:cNvSpPr>
      </xdr:nvSpPr>
      <xdr:spPr>
        <a:xfrm flipV="1">
          <a:off x="21526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9525</xdr:rowOff>
    </xdr:from>
    <xdr:to>
      <xdr:col>2</xdr:col>
      <xdr:colOff>9525</xdr:colOff>
      <xdr:row>17</xdr:row>
      <xdr:rowOff>409575</xdr:rowOff>
    </xdr:to>
    <xdr:sp>
      <xdr:nvSpPr>
        <xdr:cNvPr id="15" name="Line 3"/>
        <xdr:cNvSpPr>
          <a:spLocks/>
        </xdr:cNvSpPr>
      </xdr:nvSpPr>
      <xdr:spPr>
        <a:xfrm flipV="1">
          <a:off x="21526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16" name="Line 4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17" name="Line 5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</xdr:rowOff>
    </xdr:from>
    <xdr:to>
      <xdr:col>6</xdr:col>
      <xdr:colOff>9525</xdr:colOff>
      <xdr:row>16</xdr:row>
      <xdr:rowOff>409575</xdr:rowOff>
    </xdr:to>
    <xdr:sp>
      <xdr:nvSpPr>
        <xdr:cNvPr id="18" name="Line 6"/>
        <xdr:cNvSpPr>
          <a:spLocks/>
        </xdr:cNvSpPr>
      </xdr:nvSpPr>
      <xdr:spPr>
        <a:xfrm flipV="1">
          <a:off x="59245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9525</xdr:rowOff>
    </xdr:from>
    <xdr:to>
      <xdr:col>6</xdr:col>
      <xdr:colOff>9525</xdr:colOff>
      <xdr:row>17</xdr:row>
      <xdr:rowOff>409575</xdr:rowOff>
    </xdr:to>
    <xdr:sp>
      <xdr:nvSpPr>
        <xdr:cNvPr id="19" name="Line 7"/>
        <xdr:cNvSpPr>
          <a:spLocks/>
        </xdr:cNvSpPr>
      </xdr:nvSpPr>
      <xdr:spPr>
        <a:xfrm flipV="1">
          <a:off x="59245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8</xdr:col>
      <xdr:colOff>9525</xdr:colOff>
      <xdr:row>16</xdr:row>
      <xdr:rowOff>409575</xdr:rowOff>
    </xdr:to>
    <xdr:sp>
      <xdr:nvSpPr>
        <xdr:cNvPr id="20" name="Line 8"/>
        <xdr:cNvSpPr>
          <a:spLocks/>
        </xdr:cNvSpPr>
      </xdr:nvSpPr>
      <xdr:spPr>
        <a:xfrm flipV="1">
          <a:off x="78105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9525</xdr:rowOff>
    </xdr:from>
    <xdr:to>
      <xdr:col>8</xdr:col>
      <xdr:colOff>9525</xdr:colOff>
      <xdr:row>17</xdr:row>
      <xdr:rowOff>409575</xdr:rowOff>
    </xdr:to>
    <xdr:sp>
      <xdr:nvSpPr>
        <xdr:cNvPr id="21" name="Line 9"/>
        <xdr:cNvSpPr>
          <a:spLocks/>
        </xdr:cNvSpPr>
      </xdr:nvSpPr>
      <xdr:spPr>
        <a:xfrm flipV="1">
          <a:off x="78105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22" name="Line 10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</xdr:rowOff>
    </xdr:from>
    <xdr:to>
      <xdr:col>6</xdr:col>
      <xdr:colOff>9525</xdr:colOff>
      <xdr:row>15</xdr:row>
      <xdr:rowOff>409575</xdr:rowOff>
    </xdr:to>
    <xdr:sp>
      <xdr:nvSpPr>
        <xdr:cNvPr id="23" name="Line 11"/>
        <xdr:cNvSpPr>
          <a:spLocks/>
        </xdr:cNvSpPr>
      </xdr:nvSpPr>
      <xdr:spPr>
        <a:xfrm flipV="1">
          <a:off x="59245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9525</xdr:rowOff>
    </xdr:from>
    <xdr:to>
      <xdr:col>8</xdr:col>
      <xdr:colOff>9525</xdr:colOff>
      <xdr:row>15</xdr:row>
      <xdr:rowOff>409575</xdr:rowOff>
    </xdr:to>
    <xdr:sp>
      <xdr:nvSpPr>
        <xdr:cNvPr id="24" name="Line 12"/>
        <xdr:cNvSpPr>
          <a:spLocks/>
        </xdr:cNvSpPr>
      </xdr:nvSpPr>
      <xdr:spPr>
        <a:xfrm flipV="1">
          <a:off x="78105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25" name="Line 1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26" name="Line 2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27" name="Line 3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</xdr:rowOff>
    </xdr:from>
    <xdr:to>
      <xdr:col>6</xdr:col>
      <xdr:colOff>9525</xdr:colOff>
      <xdr:row>15</xdr:row>
      <xdr:rowOff>409575</xdr:rowOff>
    </xdr:to>
    <xdr:sp>
      <xdr:nvSpPr>
        <xdr:cNvPr id="28" name="Line 1"/>
        <xdr:cNvSpPr>
          <a:spLocks/>
        </xdr:cNvSpPr>
      </xdr:nvSpPr>
      <xdr:spPr>
        <a:xfrm flipV="1">
          <a:off x="592455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9525</xdr:rowOff>
    </xdr:from>
    <xdr:to>
      <xdr:col>6</xdr:col>
      <xdr:colOff>9525</xdr:colOff>
      <xdr:row>16</xdr:row>
      <xdr:rowOff>409575</xdr:rowOff>
    </xdr:to>
    <xdr:sp>
      <xdr:nvSpPr>
        <xdr:cNvPr id="29" name="Line 2"/>
        <xdr:cNvSpPr>
          <a:spLocks/>
        </xdr:cNvSpPr>
      </xdr:nvSpPr>
      <xdr:spPr>
        <a:xfrm flipV="1">
          <a:off x="592455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9525</xdr:rowOff>
    </xdr:from>
    <xdr:to>
      <xdr:col>6</xdr:col>
      <xdr:colOff>9525</xdr:colOff>
      <xdr:row>17</xdr:row>
      <xdr:rowOff>409575</xdr:rowOff>
    </xdr:to>
    <xdr:sp>
      <xdr:nvSpPr>
        <xdr:cNvPr id="30" name="Line 3"/>
        <xdr:cNvSpPr>
          <a:spLocks/>
        </xdr:cNvSpPr>
      </xdr:nvSpPr>
      <xdr:spPr>
        <a:xfrm flipV="1">
          <a:off x="592455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31" name="Line 4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32" name="Line 5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33" name="Line 10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34" name="Line 4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35" name="Line 5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36" name="Line 10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9525</xdr:colOff>
      <xdr:row>15</xdr:row>
      <xdr:rowOff>409575</xdr:rowOff>
    </xdr:to>
    <xdr:sp>
      <xdr:nvSpPr>
        <xdr:cNvPr id="37" name="Line 1"/>
        <xdr:cNvSpPr>
          <a:spLocks/>
        </xdr:cNvSpPr>
      </xdr:nvSpPr>
      <xdr:spPr>
        <a:xfrm flipV="1">
          <a:off x="4038600" y="33432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9525</xdr:colOff>
      <xdr:row>16</xdr:row>
      <xdr:rowOff>409575</xdr:rowOff>
    </xdr:to>
    <xdr:sp>
      <xdr:nvSpPr>
        <xdr:cNvPr id="38" name="Line 2"/>
        <xdr:cNvSpPr>
          <a:spLocks/>
        </xdr:cNvSpPr>
      </xdr:nvSpPr>
      <xdr:spPr>
        <a:xfrm flipV="1">
          <a:off x="4038600" y="37623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4</xdr:col>
      <xdr:colOff>9525</xdr:colOff>
      <xdr:row>17</xdr:row>
      <xdr:rowOff>409575</xdr:rowOff>
    </xdr:to>
    <xdr:sp>
      <xdr:nvSpPr>
        <xdr:cNvPr id="39" name="Line 3"/>
        <xdr:cNvSpPr>
          <a:spLocks/>
        </xdr:cNvSpPr>
      </xdr:nvSpPr>
      <xdr:spPr>
        <a:xfrm flipV="1">
          <a:off x="4038600" y="4181475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7">
      <selection activeCell="E27" sqref="E27"/>
    </sheetView>
  </sheetViews>
  <sheetFormatPr defaultColWidth="9.00390625" defaultRowHeight="12.75"/>
  <cols>
    <col min="1" max="1" width="5.625" style="0" customWidth="1"/>
    <col min="2" max="2" width="39.00390625" style="1" customWidth="1"/>
    <col min="3" max="3" width="12.75390625" style="0" customWidth="1"/>
    <col min="4" max="4" width="12.125" style="0" customWidth="1"/>
    <col min="5" max="5" width="12.75390625" style="0" customWidth="1"/>
    <col min="6" max="6" width="14.375" style="0" bestFit="1" customWidth="1"/>
    <col min="7" max="7" width="12.00390625" style="0" bestFit="1" customWidth="1"/>
  </cols>
  <sheetData>
    <row r="1" spans="1:2" ht="12.75">
      <c r="A1" s="256" t="s">
        <v>49</v>
      </c>
      <c r="B1" s="256"/>
    </row>
    <row r="2" spans="2:5" ht="12.75">
      <c r="B2" s="257" t="s">
        <v>688</v>
      </c>
      <c r="C2" s="257"/>
      <c r="D2" s="257"/>
      <c r="E2" s="257"/>
    </row>
    <row r="3" spans="2:5" ht="25.5" customHeight="1">
      <c r="B3" s="257" t="s">
        <v>689</v>
      </c>
      <c r="C3" s="257"/>
      <c r="D3" s="257"/>
      <c r="E3" s="257"/>
    </row>
    <row r="5" spans="1:5" ht="18">
      <c r="A5" s="258" t="s">
        <v>50</v>
      </c>
      <c r="B5" s="258"/>
      <c r="C5" s="258"/>
      <c r="D5" s="258"/>
      <c r="E5" s="258"/>
    </row>
    <row r="6" spans="1:5" ht="18">
      <c r="A6" s="258" t="s">
        <v>51</v>
      </c>
      <c r="B6" s="258"/>
      <c r="C6" s="258"/>
      <c r="D6" s="258"/>
      <c r="E6" s="258"/>
    </row>
    <row r="7" spans="1:5" ht="26.25" customHeight="1">
      <c r="A7" s="258" t="s">
        <v>679</v>
      </c>
      <c r="B7" s="258"/>
      <c r="C7" s="258"/>
      <c r="D7" s="258"/>
      <c r="E7" s="258"/>
    </row>
    <row r="8" ht="15" customHeight="1">
      <c r="E8" s="2" t="s">
        <v>52</v>
      </c>
    </row>
    <row r="9" spans="1:5" ht="24">
      <c r="A9" s="3" t="s">
        <v>3</v>
      </c>
      <c r="B9" s="4" t="s">
        <v>4</v>
      </c>
      <c r="C9" s="3" t="s">
        <v>5</v>
      </c>
      <c r="D9" s="3" t="s">
        <v>53</v>
      </c>
      <c r="E9" s="3" t="s">
        <v>7</v>
      </c>
    </row>
    <row r="10" spans="1:5" ht="12.75">
      <c r="A10" s="5" t="s">
        <v>54</v>
      </c>
      <c r="B10" s="6" t="s">
        <v>55</v>
      </c>
      <c r="C10" s="5" t="s">
        <v>56</v>
      </c>
      <c r="D10" s="5" t="s">
        <v>57</v>
      </c>
      <c r="E10" s="5" t="s">
        <v>58</v>
      </c>
    </row>
    <row r="11" spans="1:5" ht="21" customHeight="1">
      <c r="A11" s="5" t="s">
        <v>11</v>
      </c>
      <c r="B11" s="7" t="s">
        <v>59</v>
      </c>
      <c r="C11" s="8">
        <f>SUM(C12:C15)</f>
        <v>1273146</v>
      </c>
      <c r="D11" s="8">
        <f>SUM(D12:D15)</f>
        <v>0</v>
      </c>
      <c r="E11" s="26">
        <f>SUM(E12:E15)</f>
        <v>1256974</v>
      </c>
    </row>
    <row r="12" spans="1:5" ht="21" customHeight="1">
      <c r="A12" s="5" t="s">
        <v>13</v>
      </c>
      <c r="B12" s="9" t="s">
        <v>60</v>
      </c>
      <c r="C12" s="10">
        <v>4285</v>
      </c>
      <c r="D12" s="10"/>
      <c r="E12" s="223">
        <v>4332</v>
      </c>
    </row>
    <row r="13" spans="1:5" ht="21" customHeight="1">
      <c r="A13" s="5" t="s">
        <v>15</v>
      </c>
      <c r="B13" s="9" t="s">
        <v>61</v>
      </c>
      <c r="C13" s="10">
        <v>1268861</v>
      </c>
      <c r="D13" s="10"/>
      <c r="E13" s="223">
        <v>1252642</v>
      </c>
    </row>
    <row r="14" spans="1:5" ht="21" customHeight="1">
      <c r="A14" s="5" t="s">
        <v>17</v>
      </c>
      <c r="B14" s="9" t="s">
        <v>62</v>
      </c>
      <c r="C14" s="10">
        <v>0</v>
      </c>
      <c r="D14" s="10"/>
      <c r="E14" s="223"/>
    </row>
    <row r="15" spans="1:5" ht="21" customHeight="1">
      <c r="A15" s="5" t="s">
        <v>23</v>
      </c>
      <c r="B15" s="9" t="s">
        <v>63</v>
      </c>
      <c r="C15" s="10">
        <v>0</v>
      </c>
      <c r="D15" s="10"/>
      <c r="E15" s="223"/>
    </row>
    <row r="16" spans="1:5" ht="21" customHeight="1">
      <c r="A16" s="5" t="s">
        <v>25</v>
      </c>
      <c r="B16" s="7" t="s">
        <v>64</v>
      </c>
      <c r="C16" s="8">
        <f>SUM(C17:C20)</f>
        <v>927146</v>
      </c>
      <c r="D16" s="8">
        <f>SUM(D17:D20)</f>
        <v>0</v>
      </c>
      <c r="E16" s="26">
        <f>SUM(E17:E20)</f>
        <v>1012059</v>
      </c>
    </row>
    <row r="17" spans="1:5" ht="21" customHeight="1">
      <c r="A17" s="5" t="s">
        <v>29</v>
      </c>
      <c r="B17" s="9" t="s">
        <v>65</v>
      </c>
      <c r="C17" s="10">
        <v>1622</v>
      </c>
      <c r="D17" s="10"/>
      <c r="E17" s="223">
        <v>2979</v>
      </c>
    </row>
    <row r="18" spans="1:5" ht="21" customHeight="1">
      <c r="A18" s="5" t="s">
        <v>31</v>
      </c>
      <c r="B18" s="9" t="s">
        <v>66</v>
      </c>
      <c r="C18" s="10">
        <v>42271</v>
      </c>
      <c r="D18" s="10"/>
      <c r="E18" s="223">
        <v>26022</v>
      </c>
    </row>
    <row r="19" spans="1:5" ht="21" customHeight="1">
      <c r="A19" s="5" t="s">
        <v>33</v>
      </c>
      <c r="B19" s="9" t="s">
        <v>67</v>
      </c>
      <c r="C19" s="10">
        <v>50</v>
      </c>
      <c r="D19" s="10"/>
      <c r="E19" s="223">
        <v>73</v>
      </c>
    </row>
    <row r="20" spans="1:5" ht="21" customHeight="1">
      <c r="A20" s="5" t="s">
        <v>35</v>
      </c>
      <c r="B20" s="9" t="s">
        <v>68</v>
      </c>
      <c r="C20" s="10">
        <v>883203</v>
      </c>
      <c r="D20" s="10"/>
      <c r="E20" s="223">
        <v>982985</v>
      </c>
    </row>
    <row r="21" spans="1:5" ht="21" customHeight="1">
      <c r="A21" s="5" t="s">
        <v>37</v>
      </c>
      <c r="B21" s="7" t="s">
        <v>69</v>
      </c>
      <c r="C21" s="8">
        <v>11401</v>
      </c>
      <c r="D21" s="8"/>
      <c r="E21" s="224">
        <v>12350</v>
      </c>
    </row>
    <row r="22" spans="1:6" ht="21" customHeight="1">
      <c r="A22" s="11" t="s">
        <v>39</v>
      </c>
      <c r="B22" s="12" t="s">
        <v>70</v>
      </c>
      <c r="C22" s="13">
        <f>C21+C16+C11</f>
        <v>2211693</v>
      </c>
      <c r="D22" s="13">
        <f>D21+D16+D11</f>
        <v>0</v>
      </c>
      <c r="E22" s="13">
        <f>E21+E16+E11</f>
        <v>2281383</v>
      </c>
      <c r="F22" s="16"/>
    </row>
    <row r="23" spans="1:5" ht="21" customHeight="1">
      <c r="A23" s="5" t="s">
        <v>71</v>
      </c>
      <c r="B23" s="7" t="s">
        <v>72</v>
      </c>
      <c r="C23" s="8">
        <f>SUM(C24:C28)</f>
        <v>2057688</v>
      </c>
      <c r="D23" s="8">
        <f>SUM(D24:D28)</f>
        <v>0</v>
      </c>
      <c r="E23" s="26">
        <f>SUM(E24:E28)</f>
        <v>2097551</v>
      </c>
    </row>
    <row r="24" spans="1:5" ht="21" customHeight="1">
      <c r="A24" s="5" t="s">
        <v>73</v>
      </c>
      <c r="B24" s="9" t="s">
        <v>74</v>
      </c>
      <c r="C24" s="10">
        <v>0</v>
      </c>
      <c r="D24" s="10"/>
      <c r="E24" s="223"/>
    </row>
    <row r="25" spans="1:5" ht="21" customHeight="1">
      <c r="A25" s="5" t="s">
        <v>75</v>
      </c>
      <c r="B25" s="9" t="s">
        <v>76</v>
      </c>
      <c r="C25" s="10">
        <v>1949894</v>
      </c>
      <c r="D25" s="10"/>
      <c r="E25" s="223">
        <v>2028668</v>
      </c>
    </row>
    <row r="26" spans="1:5" ht="21" customHeight="1">
      <c r="A26" s="5" t="s">
        <v>77</v>
      </c>
      <c r="B26" s="9" t="s">
        <v>78</v>
      </c>
      <c r="C26" s="10">
        <v>0</v>
      </c>
      <c r="D26" s="10"/>
      <c r="E26" s="223"/>
    </row>
    <row r="27" spans="1:5" ht="21" customHeight="1">
      <c r="A27" s="5" t="s">
        <v>79</v>
      </c>
      <c r="B27" s="14" t="s">
        <v>80</v>
      </c>
      <c r="C27" s="10">
        <v>107794</v>
      </c>
      <c r="D27" s="10"/>
      <c r="E27" s="223">
        <v>68883</v>
      </c>
    </row>
    <row r="28" spans="1:5" ht="21" customHeight="1">
      <c r="A28" s="5" t="s">
        <v>81</v>
      </c>
      <c r="B28" s="9" t="s">
        <v>82</v>
      </c>
      <c r="C28" s="10">
        <v>0</v>
      </c>
      <c r="D28" s="10"/>
      <c r="E28" s="223"/>
    </row>
    <row r="29" spans="1:9" ht="21" customHeight="1">
      <c r="A29" s="5" t="s">
        <v>83</v>
      </c>
      <c r="B29" s="7" t="s">
        <v>84</v>
      </c>
      <c r="C29" s="8">
        <v>0</v>
      </c>
      <c r="D29" s="8"/>
      <c r="E29" s="224"/>
      <c r="I29" s="15"/>
    </row>
    <row r="30" spans="1:9" ht="21" customHeight="1">
      <c r="A30" s="5" t="s">
        <v>85</v>
      </c>
      <c r="B30" s="7" t="s">
        <v>86</v>
      </c>
      <c r="C30" s="8">
        <f>SUM(C31:C33)</f>
        <v>73366</v>
      </c>
      <c r="D30" s="8">
        <f>SUM(D31:D33)</f>
        <v>0</v>
      </c>
      <c r="E30" s="26">
        <f>SUM(E31:E33)</f>
        <v>72363</v>
      </c>
      <c r="I30" s="16"/>
    </row>
    <row r="31" spans="1:5" ht="21" customHeight="1">
      <c r="A31" s="5" t="s">
        <v>87</v>
      </c>
      <c r="B31" s="9" t="s">
        <v>88</v>
      </c>
      <c r="C31" s="10">
        <v>0</v>
      </c>
      <c r="D31" s="10"/>
      <c r="E31" s="223"/>
    </row>
    <row r="32" spans="1:5" ht="21" customHeight="1">
      <c r="A32" s="5" t="s">
        <v>89</v>
      </c>
      <c r="B32" s="9" t="s">
        <v>90</v>
      </c>
      <c r="C32" s="10">
        <v>0</v>
      </c>
      <c r="D32" s="10"/>
      <c r="E32" s="223"/>
    </row>
    <row r="33" spans="1:5" ht="21" customHeight="1">
      <c r="A33" s="5" t="s">
        <v>91</v>
      </c>
      <c r="B33" s="9" t="s">
        <v>92</v>
      </c>
      <c r="C33" s="10">
        <v>73366</v>
      </c>
      <c r="D33" s="10"/>
      <c r="E33" s="223">
        <v>72363</v>
      </c>
    </row>
    <row r="34" spans="1:5" ht="21" customHeight="1">
      <c r="A34" s="5" t="s">
        <v>93</v>
      </c>
      <c r="B34" s="7" t="s">
        <v>94</v>
      </c>
      <c r="C34" s="8">
        <v>80639</v>
      </c>
      <c r="D34" s="8"/>
      <c r="E34" s="224">
        <v>111469</v>
      </c>
    </row>
    <row r="35" spans="1:6" ht="24.75" customHeight="1">
      <c r="A35" s="11" t="s">
        <v>95</v>
      </c>
      <c r="B35" s="12" t="s">
        <v>96</v>
      </c>
      <c r="C35" s="13">
        <f>C34+C30+C29+C23</f>
        <v>2211693</v>
      </c>
      <c r="D35" s="13">
        <f>D34+D30+D29+D23</f>
        <v>0</v>
      </c>
      <c r="E35" s="13">
        <f>E34+E30+E29+E23</f>
        <v>2281383</v>
      </c>
      <c r="F35" s="16"/>
    </row>
    <row r="37" ht="24" customHeight="1">
      <c r="E37" s="16"/>
    </row>
    <row r="38" spans="1:5" ht="27" customHeight="1">
      <c r="A38" s="261" t="s">
        <v>683</v>
      </c>
      <c r="B38" s="261"/>
      <c r="C38" s="262"/>
      <c r="D38" s="262"/>
      <c r="E38" s="262"/>
    </row>
    <row r="39" spans="3:5" ht="20.25" customHeight="1">
      <c r="C39" s="259"/>
      <c r="D39" s="259"/>
      <c r="E39" s="259"/>
    </row>
    <row r="40" spans="3:5" ht="14.25" customHeight="1">
      <c r="C40" s="260"/>
      <c r="D40" s="260"/>
      <c r="E40" s="260"/>
    </row>
    <row r="43" ht="12.75">
      <c r="E43" s="16"/>
    </row>
    <row r="45" ht="12.75">
      <c r="E45" s="16"/>
    </row>
    <row r="47" ht="12.75">
      <c r="E47" s="16"/>
    </row>
    <row r="48" ht="12.75">
      <c r="E48" s="16"/>
    </row>
  </sheetData>
  <sheetProtection password="C775" sheet="1"/>
  <mergeCells count="10">
    <mergeCell ref="A1:B1"/>
    <mergeCell ref="B2:E2"/>
    <mergeCell ref="B3:E3"/>
    <mergeCell ref="A5:E5"/>
    <mergeCell ref="C39:E39"/>
    <mergeCell ref="C40:E40"/>
    <mergeCell ref="A6:E6"/>
    <mergeCell ref="A7:E7"/>
    <mergeCell ref="A38:B38"/>
    <mergeCell ref="C38:E3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SheetLayoutView="85" zoomScalePageLayoutView="0" workbookViewId="0" topLeftCell="A1">
      <pane xSplit="1" ySplit="4" topLeftCell="B110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G131" sqref="G131"/>
    </sheetView>
  </sheetViews>
  <sheetFormatPr defaultColWidth="33.75390625" defaultRowHeight="13.5" customHeight="1"/>
  <cols>
    <col min="1" max="1" width="4.00390625" style="27" customWidth="1"/>
    <col min="2" max="2" width="36.75390625" style="62" customWidth="1"/>
    <col min="3" max="3" width="5.00390625" style="63" customWidth="1"/>
    <col min="4" max="4" width="7.75390625" style="64" customWidth="1"/>
    <col min="5" max="7" width="14.75390625" style="27" customWidth="1"/>
    <col min="8" max="8" width="12.375" style="27" customWidth="1"/>
    <col min="9" max="9" width="16.25390625" style="27" customWidth="1"/>
    <col min="10" max="16384" width="33.75390625" style="27" customWidth="1"/>
  </cols>
  <sheetData>
    <row r="1" spans="2:7" ht="24.75" customHeight="1">
      <c r="B1" s="289" t="s">
        <v>97</v>
      </c>
      <c r="C1" s="290"/>
      <c r="D1" s="290"/>
      <c r="E1" s="290"/>
      <c r="F1" s="290"/>
      <c r="G1" s="291"/>
    </row>
    <row r="2" spans="2:7" ht="24.75" customHeight="1">
      <c r="B2" s="292" t="s">
        <v>98</v>
      </c>
      <c r="C2" s="293"/>
      <c r="D2" s="293"/>
      <c r="E2" s="293"/>
      <c r="F2" s="293"/>
      <c r="G2" s="294"/>
    </row>
    <row r="3" spans="2:7" s="28" customFormat="1" ht="13.5" customHeight="1">
      <c r="B3" s="295" t="s">
        <v>99</v>
      </c>
      <c r="C3" s="296" t="s">
        <v>100</v>
      </c>
      <c r="D3" s="298" t="s">
        <v>101</v>
      </c>
      <c r="E3" s="17">
        <v>2011</v>
      </c>
      <c r="F3" s="17">
        <v>2011</v>
      </c>
      <c r="G3" s="17">
        <v>2011</v>
      </c>
    </row>
    <row r="4" spans="2:7" s="28" customFormat="1" ht="23.25" customHeight="1">
      <c r="B4" s="295"/>
      <c r="C4" s="297"/>
      <c r="D4" s="299"/>
      <c r="E4" s="18" t="s">
        <v>102</v>
      </c>
      <c r="F4" s="18" t="s">
        <v>103</v>
      </c>
      <c r="G4" s="18" t="s">
        <v>104</v>
      </c>
    </row>
    <row r="5" spans="1:7" ht="15" customHeight="1">
      <c r="A5" s="282" t="s">
        <v>12</v>
      </c>
      <c r="B5" s="283" t="s">
        <v>105</v>
      </c>
      <c r="C5" s="284"/>
      <c r="D5" s="284"/>
      <c r="E5" s="284"/>
      <c r="F5" s="284"/>
      <c r="G5" s="285"/>
    </row>
    <row r="6" spans="1:7" ht="15" customHeight="1">
      <c r="A6" s="282"/>
      <c r="B6" s="286" t="s">
        <v>106</v>
      </c>
      <c r="C6" s="287"/>
      <c r="D6" s="287"/>
      <c r="E6" s="287"/>
      <c r="F6" s="287"/>
      <c r="G6" s="288"/>
    </row>
    <row r="7" spans="1:7" ht="15" customHeight="1">
      <c r="A7" s="282"/>
      <c r="B7" s="29" t="s">
        <v>107</v>
      </c>
      <c r="C7" s="30" t="s">
        <v>11</v>
      </c>
      <c r="D7" s="31"/>
      <c r="E7" s="32">
        <v>0</v>
      </c>
      <c r="F7" s="32">
        <f>E7</f>
        <v>0</v>
      </c>
      <c r="G7" s="225"/>
    </row>
    <row r="8" spans="1:7" ht="15" customHeight="1">
      <c r="A8" s="282"/>
      <c r="B8" s="29" t="s">
        <v>108</v>
      </c>
      <c r="C8" s="30" t="s">
        <v>13</v>
      </c>
      <c r="D8" s="31"/>
      <c r="E8" s="32">
        <v>0</v>
      </c>
      <c r="F8" s="32">
        <f>E8</f>
        <v>0</v>
      </c>
      <c r="G8" s="225"/>
    </row>
    <row r="9" spans="1:7" ht="15" customHeight="1">
      <c r="A9" s="282"/>
      <c r="B9" s="29" t="s">
        <v>109</v>
      </c>
      <c r="C9" s="30" t="s">
        <v>15</v>
      </c>
      <c r="D9" s="31"/>
      <c r="E9" s="32">
        <v>0</v>
      </c>
      <c r="F9" s="32">
        <f>E9</f>
        <v>0</v>
      </c>
      <c r="G9" s="225"/>
    </row>
    <row r="10" spans="1:7" ht="15" customHeight="1">
      <c r="A10" s="282"/>
      <c r="B10" s="263" t="s">
        <v>110</v>
      </c>
      <c r="C10" s="264"/>
      <c r="D10" s="264"/>
      <c r="E10" s="264"/>
      <c r="F10" s="264"/>
      <c r="G10" s="265"/>
    </row>
    <row r="11" spans="1:7" ht="15" customHeight="1">
      <c r="A11" s="282"/>
      <c r="B11" s="29" t="s">
        <v>111</v>
      </c>
      <c r="C11" s="30" t="s">
        <v>17</v>
      </c>
      <c r="D11" s="31"/>
      <c r="E11" s="32">
        <v>520815</v>
      </c>
      <c r="F11" s="32">
        <f>E11</f>
        <v>520815</v>
      </c>
      <c r="G11" s="225">
        <v>555733</v>
      </c>
    </row>
    <row r="12" spans="1:7" ht="15" customHeight="1">
      <c r="A12" s="282"/>
      <c r="B12" s="29" t="s">
        <v>112</v>
      </c>
      <c r="C12" s="30" t="s">
        <v>23</v>
      </c>
      <c r="D12" s="31"/>
      <c r="E12" s="32">
        <v>0</v>
      </c>
      <c r="F12" s="32">
        <f>E12</f>
        <v>0</v>
      </c>
      <c r="G12" s="225"/>
    </row>
    <row r="13" spans="1:7" ht="15" customHeight="1">
      <c r="A13" s="282"/>
      <c r="B13" s="29" t="s">
        <v>113</v>
      </c>
      <c r="C13" s="30" t="s">
        <v>25</v>
      </c>
      <c r="D13" s="31"/>
      <c r="E13" s="32">
        <v>6500</v>
      </c>
      <c r="F13" s="32">
        <f>E13</f>
        <v>6500</v>
      </c>
      <c r="G13" s="225">
        <v>10687</v>
      </c>
    </row>
    <row r="14" spans="1:7" ht="15" customHeight="1">
      <c r="A14" s="282"/>
      <c r="B14" s="33" t="s">
        <v>114</v>
      </c>
      <c r="C14" s="30" t="s">
        <v>29</v>
      </c>
      <c r="D14" s="31"/>
      <c r="E14" s="32">
        <v>0</v>
      </c>
      <c r="F14" s="32">
        <f>E14</f>
        <v>0</v>
      </c>
      <c r="G14" s="225"/>
    </row>
    <row r="15" spans="1:7" ht="15" customHeight="1">
      <c r="A15" s="282"/>
      <c r="B15" s="263" t="s">
        <v>115</v>
      </c>
      <c r="C15" s="264"/>
      <c r="D15" s="264"/>
      <c r="E15" s="264"/>
      <c r="F15" s="264"/>
      <c r="G15" s="265"/>
    </row>
    <row r="16" spans="1:7" ht="15" customHeight="1">
      <c r="A16" s="282"/>
      <c r="B16" s="29" t="s">
        <v>116</v>
      </c>
      <c r="C16" s="30" t="s">
        <v>31</v>
      </c>
      <c r="D16" s="31"/>
      <c r="E16" s="32">
        <v>0</v>
      </c>
      <c r="F16" s="32">
        <f>E16</f>
        <v>0</v>
      </c>
      <c r="G16" s="225"/>
    </row>
    <row r="17" spans="1:7" ht="15" customHeight="1">
      <c r="A17" s="282"/>
      <c r="B17" s="29" t="s">
        <v>117</v>
      </c>
      <c r="C17" s="30" t="s">
        <v>33</v>
      </c>
      <c r="D17" s="31"/>
      <c r="E17" s="32">
        <v>0</v>
      </c>
      <c r="F17" s="32">
        <f>E17</f>
        <v>0</v>
      </c>
      <c r="G17" s="225"/>
    </row>
    <row r="18" spans="1:7" ht="15" customHeight="1">
      <c r="A18" s="282"/>
      <c r="B18" s="29" t="s">
        <v>118</v>
      </c>
      <c r="C18" s="30" t="s">
        <v>35</v>
      </c>
      <c r="D18" s="31"/>
      <c r="E18" s="32">
        <v>0</v>
      </c>
      <c r="F18" s="32">
        <f>E18</f>
        <v>0</v>
      </c>
      <c r="G18" s="225"/>
    </row>
    <row r="19" spans="1:7" ht="15" customHeight="1">
      <c r="A19" s="282"/>
      <c r="B19" s="29" t="s">
        <v>119</v>
      </c>
      <c r="C19" s="30" t="s">
        <v>37</v>
      </c>
      <c r="D19" s="31"/>
      <c r="E19" s="32">
        <v>0</v>
      </c>
      <c r="F19" s="32">
        <f>E19</f>
        <v>0</v>
      </c>
      <c r="G19" s="225"/>
    </row>
    <row r="20" spans="1:7" ht="15" customHeight="1">
      <c r="A20" s="282"/>
      <c r="B20" s="263" t="s">
        <v>120</v>
      </c>
      <c r="C20" s="264"/>
      <c r="D20" s="264"/>
      <c r="E20" s="264"/>
      <c r="F20" s="264"/>
      <c r="G20" s="265"/>
    </row>
    <row r="21" spans="1:7" ht="15" customHeight="1">
      <c r="A21" s="282"/>
      <c r="B21" s="29" t="s">
        <v>121</v>
      </c>
      <c r="C21" s="30" t="s">
        <v>39</v>
      </c>
      <c r="D21" s="31"/>
      <c r="E21" s="32">
        <v>0</v>
      </c>
      <c r="F21" s="32">
        <f>E21</f>
        <v>0</v>
      </c>
      <c r="G21" s="225"/>
    </row>
    <row r="22" spans="1:7" ht="15" customHeight="1">
      <c r="A22" s="282"/>
      <c r="B22" s="29" t="s">
        <v>122</v>
      </c>
      <c r="C22" s="30" t="s">
        <v>71</v>
      </c>
      <c r="D22" s="31"/>
      <c r="E22" s="32">
        <v>0</v>
      </c>
      <c r="F22" s="32">
        <f>E22</f>
        <v>0</v>
      </c>
      <c r="G22" s="225"/>
    </row>
    <row r="23" spans="1:7" ht="15" customHeight="1">
      <c r="A23" s="282"/>
      <c r="B23" s="33" t="s">
        <v>123</v>
      </c>
      <c r="C23" s="30" t="s">
        <v>73</v>
      </c>
      <c r="D23" s="31"/>
      <c r="E23" s="32">
        <v>0</v>
      </c>
      <c r="F23" s="32">
        <f>E23</f>
        <v>0</v>
      </c>
      <c r="G23" s="225"/>
    </row>
    <row r="24" spans="1:7" ht="15" customHeight="1">
      <c r="A24" s="282"/>
      <c r="B24" s="33" t="s">
        <v>124</v>
      </c>
      <c r="C24" s="30" t="s">
        <v>75</v>
      </c>
      <c r="D24" s="31"/>
      <c r="E24" s="32">
        <v>40747</v>
      </c>
      <c r="F24" s="32">
        <f>E24</f>
        <v>40747</v>
      </c>
      <c r="G24" s="225">
        <v>29053</v>
      </c>
    </row>
    <row r="25" spans="1:7" ht="15" customHeight="1">
      <c r="A25" s="282"/>
      <c r="B25" s="34" t="s">
        <v>125</v>
      </c>
      <c r="C25" s="30" t="s">
        <v>77</v>
      </c>
      <c r="D25" s="35"/>
      <c r="E25" s="36">
        <f>SUM(E7:E9,E11:E13,E14,E16:E19,E21:E22,E23,E24)</f>
        <v>568062</v>
      </c>
      <c r="F25" s="36">
        <f>SUM(F7:F9,F11:F13,F14,F16:F19,F21:F22,F23,F24)</f>
        <v>568062</v>
      </c>
      <c r="G25" s="36">
        <f>SUM(G7:G9,G11:G13,G14,G16:G19,G21:G22,G23,G24)</f>
        <v>595473</v>
      </c>
    </row>
    <row r="26" spans="1:7" ht="12.75">
      <c r="A26" s="282"/>
      <c r="B26" s="266" t="s">
        <v>126</v>
      </c>
      <c r="C26" s="267"/>
      <c r="D26" s="267"/>
      <c r="E26" s="267"/>
      <c r="F26" s="267"/>
      <c r="G26" s="268"/>
    </row>
    <row r="27" spans="1:7" ht="15" customHeight="1">
      <c r="A27" s="282"/>
      <c r="B27" s="263" t="s">
        <v>127</v>
      </c>
      <c r="C27" s="264"/>
      <c r="D27" s="264"/>
      <c r="E27" s="264"/>
      <c r="F27" s="264"/>
      <c r="G27" s="265"/>
    </row>
    <row r="28" spans="1:7" ht="15" customHeight="1">
      <c r="A28" s="282"/>
      <c r="B28" s="29" t="s">
        <v>112</v>
      </c>
      <c r="C28" s="30" t="s">
        <v>79</v>
      </c>
      <c r="D28" s="31"/>
      <c r="E28" s="32">
        <v>0</v>
      </c>
      <c r="F28" s="32">
        <f aca="true" t="shared" si="0" ref="F28:F36">E28</f>
        <v>0</v>
      </c>
      <c r="G28" s="225"/>
    </row>
    <row r="29" spans="1:7" ht="15" customHeight="1">
      <c r="A29" s="282"/>
      <c r="B29" s="29" t="s">
        <v>128</v>
      </c>
      <c r="C29" s="30" t="s">
        <v>81</v>
      </c>
      <c r="D29" s="31"/>
      <c r="E29" s="32">
        <v>0</v>
      </c>
      <c r="F29" s="32">
        <f t="shared" si="0"/>
        <v>0</v>
      </c>
      <c r="G29" s="225"/>
    </row>
    <row r="30" spans="1:7" ht="15" customHeight="1">
      <c r="A30" s="282"/>
      <c r="B30" s="29" t="s">
        <v>129</v>
      </c>
      <c r="C30" s="30" t="s">
        <v>83</v>
      </c>
      <c r="D30" s="31"/>
      <c r="E30" s="32">
        <v>0</v>
      </c>
      <c r="F30" s="32">
        <f t="shared" si="0"/>
        <v>0</v>
      </c>
      <c r="G30" s="225">
        <v>430</v>
      </c>
    </row>
    <row r="31" spans="1:7" ht="15" customHeight="1">
      <c r="A31" s="278"/>
      <c r="B31" s="37" t="s">
        <v>131</v>
      </c>
      <c r="C31" s="38" t="s">
        <v>85</v>
      </c>
      <c r="D31" s="39"/>
      <c r="E31" s="40">
        <v>0</v>
      </c>
      <c r="F31" s="40">
        <f t="shared" si="0"/>
        <v>0</v>
      </c>
      <c r="G31" s="19"/>
    </row>
    <row r="32" spans="1:7" ht="22.5">
      <c r="A32" s="278"/>
      <c r="B32" s="37" t="s">
        <v>133</v>
      </c>
      <c r="C32" s="38" t="s">
        <v>87</v>
      </c>
      <c r="D32" s="39"/>
      <c r="E32" s="40">
        <v>0</v>
      </c>
      <c r="F32" s="40">
        <f t="shared" si="0"/>
        <v>0</v>
      </c>
      <c r="G32" s="19"/>
    </row>
    <row r="33" spans="1:7" ht="15" customHeight="1">
      <c r="A33" s="278"/>
      <c r="B33" s="37" t="s">
        <v>135</v>
      </c>
      <c r="C33" s="38" t="s">
        <v>89</v>
      </c>
      <c r="D33" s="39"/>
      <c r="E33" s="40">
        <v>0</v>
      </c>
      <c r="F33" s="40">
        <f t="shared" si="0"/>
        <v>0</v>
      </c>
      <c r="G33" s="19"/>
    </row>
    <row r="34" spans="1:9" s="42" customFormat="1" ht="15" customHeight="1">
      <c r="A34" s="278"/>
      <c r="B34" s="33" t="s">
        <v>137</v>
      </c>
      <c r="C34" s="30" t="s">
        <v>91</v>
      </c>
      <c r="D34" s="31"/>
      <c r="E34" s="32">
        <v>0</v>
      </c>
      <c r="F34" s="32">
        <f t="shared" si="0"/>
        <v>0</v>
      </c>
      <c r="G34" s="225"/>
      <c r="H34" s="41"/>
      <c r="I34" s="41"/>
    </row>
    <row r="35" spans="1:9" s="42" customFormat="1" ht="12.75">
      <c r="A35" s="278"/>
      <c r="B35" s="33" t="s">
        <v>140</v>
      </c>
      <c r="C35" s="30" t="s">
        <v>93</v>
      </c>
      <c r="D35" s="31"/>
      <c r="E35" s="32">
        <v>910</v>
      </c>
      <c r="F35" s="32">
        <f t="shared" si="0"/>
        <v>910</v>
      </c>
      <c r="G35" s="225">
        <v>922</v>
      </c>
      <c r="H35" s="41"/>
      <c r="I35" s="41"/>
    </row>
    <row r="36" spans="1:9" s="42" customFormat="1" ht="13.5" customHeight="1">
      <c r="A36" s="278"/>
      <c r="B36" s="33" t="s">
        <v>673</v>
      </c>
      <c r="C36" s="30" t="s">
        <v>95</v>
      </c>
      <c r="D36" s="31"/>
      <c r="E36" s="32">
        <v>0</v>
      </c>
      <c r="F36" s="32">
        <f t="shared" si="0"/>
        <v>0</v>
      </c>
      <c r="G36" s="225"/>
      <c r="H36" s="41"/>
      <c r="I36" s="41"/>
    </row>
    <row r="37" spans="1:7" ht="15" customHeight="1">
      <c r="A37" s="278"/>
      <c r="B37" s="34" t="s">
        <v>142</v>
      </c>
      <c r="C37" s="30" t="s">
        <v>130</v>
      </c>
      <c r="D37" s="35"/>
      <c r="E37" s="36">
        <f>SUM(E28:E36)</f>
        <v>910</v>
      </c>
      <c r="F37" s="36">
        <f>SUM(F28:F36)</f>
        <v>910</v>
      </c>
      <c r="G37" s="36">
        <f>SUM(G28:G36)</f>
        <v>1352</v>
      </c>
    </row>
    <row r="38" spans="1:7" ht="15" customHeight="1">
      <c r="A38" s="278"/>
      <c r="B38" s="266" t="s">
        <v>144</v>
      </c>
      <c r="C38" s="267"/>
      <c r="D38" s="267"/>
      <c r="E38" s="267"/>
      <c r="F38" s="267"/>
      <c r="G38" s="268"/>
    </row>
    <row r="39" spans="1:7" ht="15" customHeight="1">
      <c r="A39" s="278"/>
      <c r="B39" s="29" t="s">
        <v>146</v>
      </c>
      <c r="C39" s="30" t="s">
        <v>132</v>
      </c>
      <c r="D39" s="31"/>
      <c r="E39" s="32">
        <v>0</v>
      </c>
      <c r="F39" s="32">
        <f>E39</f>
        <v>0</v>
      </c>
      <c r="G39" s="225"/>
    </row>
    <row r="40" spans="1:7" ht="12.75">
      <c r="A40" s="278"/>
      <c r="B40" s="29" t="s">
        <v>148</v>
      </c>
      <c r="C40" s="30" t="s">
        <v>134</v>
      </c>
      <c r="D40" s="31"/>
      <c r="E40" s="32">
        <v>0</v>
      </c>
      <c r="F40" s="32">
        <f>E40</f>
        <v>0</v>
      </c>
      <c r="G40" s="225"/>
    </row>
    <row r="41" spans="1:7" ht="15" customHeight="1">
      <c r="A41" s="278"/>
      <c r="B41" s="29" t="s">
        <v>150</v>
      </c>
      <c r="C41" s="30" t="s">
        <v>136</v>
      </c>
      <c r="D41" s="31"/>
      <c r="E41" s="32">
        <v>0</v>
      </c>
      <c r="F41" s="32">
        <f>E41</f>
        <v>0</v>
      </c>
      <c r="G41" s="225"/>
    </row>
    <row r="42" spans="1:7" ht="15" customHeight="1">
      <c r="A42" s="278"/>
      <c r="B42" s="29" t="s">
        <v>152</v>
      </c>
      <c r="C42" s="30" t="s">
        <v>138</v>
      </c>
      <c r="D42" s="31"/>
      <c r="E42" s="32">
        <v>0</v>
      </c>
      <c r="F42" s="32">
        <f>E42</f>
        <v>0</v>
      </c>
      <c r="G42" s="225"/>
    </row>
    <row r="43" spans="1:7" ht="15" customHeight="1">
      <c r="A43" s="278"/>
      <c r="B43" s="34" t="s">
        <v>154</v>
      </c>
      <c r="C43" s="30" t="s">
        <v>139</v>
      </c>
      <c r="D43" s="35"/>
      <c r="E43" s="36">
        <f>SUM(E39:E42)</f>
        <v>0</v>
      </c>
      <c r="F43" s="36">
        <f>SUM(F39:F42)</f>
        <v>0</v>
      </c>
      <c r="G43" s="36">
        <f>SUM(G39:G42)</f>
        <v>0</v>
      </c>
    </row>
    <row r="44" spans="1:7" ht="15" customHeight="1">
      <c r="A44" s="278"/>
      <c r="B44" s="266" t="s">
        <v>156</v>
      </c>
      <c r="C44" s="267"/>
      <c r="D44" s="267"/>
      <c r="E44" s="267"/>
      <c r="F44" s="267"/>
      <c r="G44" s="268"/>
    </row>
    <row r="45" spans="1:7" ht="15" customHeight="1">
      <c r="A45" s="278"/>
      <c r="B45" s="33" t="s">
        <v>158</v>
      </c>
      <c r="C45" s="30" t="s">
        <v>141</v>
      </c>
      <c r="D45" s="31"/>
      <c r="E45" s="32">
        <v>0</v>
      </c>
      <c r="F45" s="32">
        <f>E45</f>
        <v>0</v>
      </c>
      <c r="G45" s="225"/>
    </row>
    <row r="46" spans="1:7" ht="15" customHeight="1">
      <c r="A46" s="278"/>
      <c r="B46" s="34" t="s">
        <v>160</v>
      </c>
      <c r="C46" s="30" t="s">
        <v>143</v>
      </c>
      <c r="D46" s="31"/>
      <c r="E46" s="36">
        <f>SUM(E45)</f>
        <v>0</v>
      </c>
      <c r="F46" s="36">
        <f>SUM(F45)</f>
        <v>0</v>
      </c>
      <c r="G46" s="36">
        <f>SUM(G45)</f>
        <v>0</v>
      </c>
    </row>
    <row r="47" spans="1:7" ht="29.25" customHeight="1">
      <c r="A47" s="278"/>
      <c r="B47" s="43" t="s">
        <v>162</v>
      </c>
      <c r="C47" s="30" t="s">
        <v>145</v>
      </c>
      <c r="D47" s="44"/>
      <c r="E47" s="45">
        <f>E25+E37+E43+E46</f>
        <v>568972</v>
      </c>
      <c r="F47" s="45">
        <f>F25+F37+F43+F46</f>
        <v>568972</v>
      </c>
      <c r="G47" s="45">
        <f>G25+G37+G43+G46</f>
        <v>596825</v>
      </c>
    </row>
    <row r="48" spans="2:9" s="28" customFormat="1" ht="13.5" customHeight="1">
      <c r="B48" s="272" t="s">
        <v>99</v>
      </c>
      <c r="C48" s="271" t="s">
        <v>100</v>
      </c>
      <c r="D48" s="269" t="s">
        <v>101</v>
      </c>
      <c r="E48" s="17">
        <v>2011</v>
      </c>
      <c r="F48" s="17">
        <v>2011</v>
      </c>
      <c r="G48" s="17">
        <v>2011</v>
      </c>
      <c r="H48" s="27"/>
      <c r="I48" s="27"/>
    </row>
    <row r="49" spans="2:9" s="28" customFormat="1" ht="24" customHeight="1">
      <c r="B49" s="272"/>
      <c r="C49" s="271"/>
      <c r="D49" s="270"/>
      <c r="E49" s="18" t="s">
        <v>102</v>
      </c>
      <c r="F49" s="18" t="s">
        <v>103</v>
      </c>
      <c r="G49" s="18" t="s">
        <v>104</v>
      </c>
      <c r="H49" s="27"/>
      <c r="I49" s="27"/>
    </row>
    <row r="50" spans="1:7" ht="15" customHeight="1">
      <c r="A50" s="277" t="s">
        <v>164</v>
      </c>
      <c r="B50" s="266" t="s">
        <v>165</v>
      </c>
      <c r="C50" s="267"/>
      <c r="D50" s="267"/>
      <c r="E50" s="267"/>
      <c r="F50" s="267"/>
      <c r="G50" s="268"/>
    </row>
    <row r="51" spans="1:7" ht="15" customHeight="1">
      <c r="A51" s="277"/>
      <c r="B51" s="263" t="s">
        <v>167</v>
      </c>
      <c r="C51" s="264"/>
      <c r="D51" s="264"/>
      <c r="E51" s="264"/>
      <c r="F51" s="264"/>
      <c r="G51" s="265"/>
    </row>
    <row r="52" spans="1:7" ht="15" customHeight="1">
      <c r="A52" s="277"/>
      <c r="B52" s="29" t="s">
        <v>169</v>
      </c>
      <c r="C52" s="30" t="s">
        <v>147</v>
      </c>
      <c r="D52" s="31"/>
      <c r="E52" s="32">
        <v>0</v>
      </c>
      <c r="F52" s="32">
        <f>E52</f>
        <v>0</v>
      </c>
      <c r="G52" s="225"/>
    </row>
    <row r="53" spans="1:7" ht="15" customHeight="1">
      <c r="A53" s="277"/>
      <c r="B53" s="29" t="s">
        <v>171</v>
      </c>
      <c r="C53" s="30" t="s">
        <v>149</v>
      </c>
      <c r="D53" s="31"/>
      <c r="E53" s="32">
        <v>0</v>
      </c>
      <c r="F53" s="32">
        <f>E53</f>
        <v>0</v>
      </c>
      <c r="G53" s="225"/>
    </row>
    <row r="54" spans="1:7" ht="15" customHeight="1">
      <c r="A54" s="277"/>
      <c r="B54" s="29" t="s">
        <v>173</v>
      </c>
      <c r="C54" s="30" t="s">
        <v>151</v>
      </c>
      <c r="D54" s="31"/>
      <c r="E54" s="32">
        <v>0</v>
      </c>
      <c r="F54" s="32">
        <f>E54</f>
        <v>0</v>
      </c>
      <c r="G54" s="225"/>
    </row>
    <row r="55" spans="1:7" ht="15" customHeight="1">
      <c r="A55" s="277"/>
      <c r="B55" s="29" t="s">
        <v>175</v>
      </c>
      <c r="C55" s="30" t="s">
        <v>153</v>
      </c>
      <c r="D55" s="31"/>
      <c r="E55" s="32">
        <v>0</v>
      </c>
      <c r="F55" s="32">
        <f>E55</f>
        <v>0</v>
      </c>
      <c r="G55" s="225"/>
    </row>
    <row r="56" spans="1:7" ht="15" customHeight="1">
      <c r="A56" s="277"/>
      <c r="B56" s="29" t="s">
        <v>177</v>
      </c>
      <c r="C56" s="30" t="s">
        <v>155</v>
      </c>
      <c r="D56" s="31"/>
      <c r="E56" s="32">
        <v>0</v>
      </c>
      <c r="F56" s="32">
        <f>E56</f>
        <v>0</v>
      </c>
      <c r="G56" s="225"/>
    </row>
    <row r="57" spans="1:7" ht="22.5">
      <c r="A57" s="277"/>
      <c r="B57" s="33" t="s">
        <v>179</v>
      </c>
      <c r="C57" s="30" t="s">
        <v>157</v>
      </c>
      <c r="D57" s="46"/>
      <c r="E57" s="32"/>
      <c r="F57" s="32"/>
      <c r="G57" s="225"/>
    </row>
    <row r="58" spans="1:7" ht="15" customHeight="1">
      <c r="A58" s="277"/>
      <c r="B58" s="263" t="s">
        <v>181</v>
      </c>
      <c r="C58" s="264"/>
      <c r="D58" s="264"/>
      <c r="E58" s="264"/>
      <c r="F58" s="264"/>
      <c r="G58" s="265"/>
    </row>
    <row r="59" spans="1:7" ht="15" customHeight="1">
      <c r="A59" s="277"/>
      <c r="B59" s="29" t="s">
        <v>183</v>
      </c>
      <c r="C59" s="30" t="s">
        <v>159</v>
      </c>
      <c r="D59" s="46"/>
      <c r="E59" s="32">
        <v>697534</v>
      </c>
      <c r="F59" s="32">
        <f aca="true" t="shared" si="1" ref="F59:F66">E59</f>
        <v>697534</v>
      </c>
      <c r="G59" s="225">
        <f>719041+10774+1778</f>
        <v>731593</v>
      </c>
    </row>
    <row r="60" spans="1:7" ht="15" customHeight="1">
      <c r="A60" s="277"/>
      <c r="B60" s="29" t="s">
        <v>185</v>
      </c>
      <c r="C60" s="30" t="s">
        <v>161</v>
      </c>
      <c r="D60" s="46"/>
      <c r="E60" s="32">
        <v>0</v>
      </c>
      <c r="F60" s="32">
        <f t="shared" si="1"/>
        <v>0</v>
      </c>
      <c r="G60" s="225"/>
    </row>
    <row r="61" spans="1:7" ht="15" customHeight="1">
      <c r="A61" s="277"/>
      <c r="B61" s="29" t="s">
        <v>187</v>
      </c>
      <c r="C61" s="30" t="s">
        <v>163</v>
      </c>
      <c r="D61" s="46"/>
      <c r="E61" s="32">
        <v>0</v>
      </c>
      <c r="F61" s="32">
        <f t="shared" si="1"/>
        <v>0</v>
      </c>
      <c r="G61" s="225"/>
    </row>
    <row r="62" spans="1:7" ht="15" customHeight="1">
      <c r="A62" s="277"/>
      <c r="B62" s="29" t="s">
        <v>189</v>
      </c>
      <c r="C62" s="30" t="s">
        <v>166</v>
      </c>
      <c r="D62" s="46"/>
      <c r="E62" s="32">
        <v>0</v>
      </c>
      <c r="F62" s="32">
        <f t="shared" si="1"/>
        <v>0</v>
      </c>
      <c r="G62" s="225"/>
    </row>
    <row r="63" spans="1:7" ht="15" customHeight="1">
      <c r="A63" s="277"/>
      <c r="B63" s="29" t="s">
        <v>191</v>
      </c>
      <c r="C63" s="30" t="s">
        <v>168</v>
      </c>
      <c r="D63" s="46"/>
      <c r="E63" s="32">
        <v>0</v>
      </c>
      <c r="F63" s="32">
        <f t="shared" si="1"/>
        <v>0</v>
      </c>
      <c r="G63" s="225"/>
    </row>
    <row r="64" spans="1:7" ht="15" customHeight="1">
      <c r="A64" s="277"/>
      <c r="B64" s="29" t="s">
        <v>193</v>
      </c>
      <c r="C64" s="30" t="s">
        <v>170</v>
      </c>
      <c r="D64" s="31"/>
      <c r="E64" s="32">
        <v>0</v>
      </c>
      <c r="F64" s="32">
        <f t="shared" si="1"/>
        <v>0</v>
      </c>
      <c r="G64" s="225"/>
    </row>
    <row r="65" spans="1:7" ht="15" customHeight="1">
      <c r="A65" s="277"/>
      <c r="B65" s="29" t="s">
        <v>195</v>
      </c>
      <c r="C65" s="30" t="s">
        <v>172</v>
      </c>
      <c r="D65" s="31"/>
      <c r="E65" s="32">
        <v>0</v>
      </c>
      <c r="F65" s="32">
        <f t="shared" si="1"/>
        <v>0</v>
      </c>
      <c r="G65" s="225"/>
    </row>
    <row r="66" spans="1:7" ht="15" customHeight="1">
      <c r="A66" s="277"/>
      <c r="B66" s="29" t="s">
        <v>197</v>
      </c>
      <c r="C66" s="30" t="s">
        <v>174</v>
      </c>
      <c r="D66" s="31"/>
      <c r="E66" s="32">
        <v>1460</v>
      </c>
      <c r="F66" s="32">
        <f t="shared" si="1"/>
        <v>1460</v>
      </c>
      <c r="G66" s="225">
        <v>8609</v>
      </c>
    </row>
    <row r="67" spans="1:7" ht="22.5" customHeight="1">
      <c r="A67" s="277"/>
      <c r="B67" s="263" t="s">
        <v>199</v>
      </c>
      <c r="C67" s="264"/>
      <c r="D67" s="264"/>
      <c r="E67" s="264"/>
      <c r="F67" s="264"/>
      <c r="G67" s="265"/>
    </row>
    <row r="68" spans="1:7" ht="15" customHeight="1">
      <c r="A68" s="277"/>
      <c r="B68" s="29" t="s">
        <v>201</v>
      </c>
      <c r="C68" s="30" t="s">
        <v>176</v>
      </c>
      <c r="D68" s="31"/>
      <c r="E68" s="32">
        <v>0</v>
      </c>
      <c r="F68" s="32">
        <f>E68</f>
        <v>0</v>
      </c>
      <c r="G68" s="225"/>
    </row>
    <row r="69" spans="1:7" ht="15" customHeight="1">
      <c r="A69" s="277"/>
      <c r="B69" s="29" t="s">
        <v>203</v>
      </c>
      <c r="C69" s="30" t="s">
        <v>178</v>
      </c>
      <c r="D69" s="31"/>
      <c r="E69" s="32">
        <v>0</v>
      </c>
      <c r="F69" s="32">
        <f>E69</f>
        <v>0</v>
      </c>
      <c r="G69" s="225"/>
    </row>
    <row r="70" spans="1:7" ht="15" customHeight="1">
      <c r="A70" s="277"/>
      <c r="B70" s="29" t="s">
        <v>205</v>
      </c>
      <c r="C70" s="30" t="s">
        <v>180</v>
      </c>
      <c r="D70" s="31"/>
      <c r="E70" s="32">
        <v>0</v>
      </c>
      <c r="F70" s="32">
        <f>E70</f>
        <v>0</v>
      </c>
      <c r="G70" s="225"/>
    </row>
    <row r="71" spans="1:7" ht="15" customHeight="1">
      <c r="A71" s="277"/>
      <c r="B71" s="33" t="s">
        <v>207</v>
      </c>
      <c r="C71" s="30" t="s">
        <v>182</v>
      </c>
      <c r="D71" s="31"/>
      <c r="E71" s="32">
        <v>0</v>
      </c>
      <c r="F71" s="32">
        <f>E71</f>
        <v>0</v>
      </c>
      <c r="G71" s="225"/>
    </row>
    <row r="72" spans="1:7" ht="15" customHeight="1">
      <c r="A72" s="277"/>
      <c r="B72" s="263" t="s">
        <v>209</v>
      </c>
      <c r="C72" s="264"/>
      <c r="D72" s="264"/>
      <c r="E72" s="264"/>
      <c r="F72" s="264"/>
      <c r="G72" s="265"/>
    </row>
    <row r="73" spans="1:9" s="28" customFormat="1" ht="15" customHeight="1">
      <c r="A73" s="277"/>
      <c r="B73" s="29" t="s">
        <v>211</v>
      </c>
      <c r="C73" s="30" t="s">
        <v>184</v>
      </c>
      <c r="D73" s="31"/>
      <c r="E73" s="32">
        <v>0</v>
      </c>
      <c r="F73" s="32">
        <f>E73</f>
        <v>0</v>
      </c>
      <c r="G73" s="225"/>
      <c r="H73" s="27"/>
      <c r="I73" s="27"/>
    </row>
    <row r="74" spans="1:9" s="28" customFormat="1" ht="15" customHeight="1">
      <c r="A74" s="277"/>
      <c r="B74" s="29" t="s">
        <v>213</v>
      </c>
      <c r="C74" s="30" t="s">
        <v>186</v>
      </c>
      <c r="D74" s="31"/>
      <c r="E74" s="32">
        <v>0</v>
      </c>
      <c r="F74" s="32">
        <f>E74</f>
        <v>0</v>
      </c>
      <c r="G74" s="225"/>
      <c r="H74" s="27"/>
      <c r="I74" s="27"/>
    </row>
    <row r="75" spans="1:9" s="28" customFormat="1" ht="15" customHeight="1">
      <c r="A75" s="277"/>
      <c r="B75" s="29" t="s">
        <v>175</v>
      </c>
      <c r="C75" s="30" t="s">
        <v>188</v>
      </c>
      <c r="D75" s="31"/>
      <c r="E75" s="32">
        <v>0</v>
      </c>
      <c r="F75" s="32">
        <f>E75</f>
        <v>0</v>
      </c>
      <c r="G75" s="225"/>
      <c r="H75" s="27"/>
      <c r="I75" s="27"/>
    </row>
    <row r="76" spans="1:7" ht="15" customHeight="1">
      <c r="A76" s="277"/>
      <c r="B76" s="263" t="s">
        <v>216</v>
      </c>
      <c r="C76" s="264"/>
      <c r="D76" s="264"/>
      <c r="E76" s="264"/>
      <c r="F76" s="264"/>
      <c r="G76" s="265"/>
    </row>
    <row r="77" spans="1:7" ht="15" customHeight="1">
      <c r="A77" s="277"/>
      <c r="B77" s="29" t="s">
        <v>169</v>
      </c>
      <c r="C77" s="30" t="s">
        <v>190</v>
      </c>
      <c r="D77" s="31"/>
      <c r="E77" s="32">
        <v>0</v>
      </c>
      <c r="F77" s="32">
        <f>E77</f>
        <v>0</v>
      </c>
      <c r="G77" s="225"/>
    </row>
    <row r="78" spans="1:7" ht="15" customHeight="1">
      <c r="A78" s="277"/>
      <c r="B78" s="29" t="s">
        <v>219</v>
      </c>
      <c r="C78" s="30" t="s">
        <v>192</v>
      </c>
      <c r="D78" s="31"/>
      <c r="E78" s="32">
        <v>5556</v>
      </c>
      <c r="F78" s="32">
        <f>E78</f>
        <v>5556</v>
      </c>
      <c r="G78" s="225">
        <v>3986</v>
      </c>
    </row>
    <row r="79" spans="1:7" ht="15" customHeight="1">
      <c r="A79" s="277"/>
      <c r="B79" s="29" t="s">
        <v>177</v>
      </c>
      <c r="C79" s="30" t="s">
        <v>194</v>
      </c>
      <c r="D79" s="31"/>
      <c r="E79" s="32">
        <v>11357</v>
      </c>
      <c r="F79" s="32">
        <f>E79</f>
        <v>11357</v>
      </c>
      <c r="G79" s="225">
        <v>4929</v>
      </c>
    </row>
    <row r="80" spans="1:7" ht="15" customHeight="1">
      <c r="A80" s="277"/>
      <c r="B80" s="263" t="s">
        <v>222</v>
      </c>
      <c r="C80" s="264"/>
      <c r="D80" s="264"/>
      <c r="E80" s="264"/>
      <c r="F80" s="264"/>
      <c r="G80" s="265"/>
    </row>
    <row r="81" spans="1:7" ht="15" customHeight="1">
      <c r="A81" s="277"/>
      <c r="B81" s="29" t="s">
        <v>169</v>
      </c>
      <c r="C81" s="30" t="s">
        <v>196</v>
      </c>
      <c r="D81" s="31"/>
      <c r="E81" s="32">
        <v>0</v>
      </c>
      <c r="F81" s="32">
        <f>E81</f>
        <v>0</v>
      </c>
      <c r="G81" s="225"/>
    </row>
    <row r="82" spans="1:7" ht="15" customHeight="1">
      <c r="A82" s="277"/>
      <c r="B82" s="29" t="s">
        <v>177</v>
      </c>
      <c r="C82" s="30" t="s">
        <v>198</v>
      </c>
      <c r="D82" s="31"/>
      <c r="E82" s="32">
        <v>0</v>
      </c>
      <c r="F82" s="32">
        <f>E82</f>
        <v>0</v>
      </c>
      <c r="G82" s="225"/>
    </row>
    <row r="83" spans="1:7" ht="15" customHeight="1">
      <c r="A83" s="277"/>
      <c r="B83" s="33" t="s">
        <v>226</v>
      </c>
      <c r="C83" s="30" t="s">
        <v>200</v>
      </c>
      <c r="D83" s="31"/>
      <c r="E83" s="32">
        <v>1700</v>
      </c>
      <c r="F83" s="32">
        <f>E83</f>
        <v>1700</v>
      </c>
      <c r="G83" s="225">
        <v>1749</v>
      </c>
    </row>
    <row r="84" spans="1:7" ht="15" customHeight="1">
      <c r="A84" s="277"/>
      <c r="B84" s="263" t="s">
        <v>228</v>
      </c>
      <c r="C84" s="264"/>
      <c r="D84" s="264"/>
      <c r="E84" s="264"/>
      <c r="F84" s="264"/>
      <c r="G84" s="265"/>
    </row>
    <row r="85" spans="1:7" ht="15" customHeight="1">
      <c r="A85" s="277"/>
      <c r="B85" s="29" t="s">
        <v>169</v>
      </c>
      <c r="C85" s="30" t="s">
        <v>202</v>
      </c>
      <c r="D85" s="31"/>
      <c r="E85" s="32">
        <v>0</v>
      </c>
      <c r="F85" s="32">
        <f>E85</f>
        <v>0</v>
      </c>
      <c r="G85" s="225"/>
    </row>
    <row r="86" spans="1:7" ht="15" customHeight="1">
      <c r="A86" s="277"/>
      <c r="B86" s="29" t="s">
        <v>219</v>
      </c>
      <c r="C86" s="30" t="s">
        <v>204</v>
      </c>
      <c r="D86" s="31"/>
      <c r="E86" s="32">
        <v>0</v>
      </c>
      <c r="F86" s="32">
        <f>E86</f>
        <v>0</v>
      </c>
      <c r="G86" s="225"/>
    </row>
    <row r="87" spans="1:7" ht="15" customHeight="1">
      <c r="A87" s="277"/>
      <c r="B87" s="29" t="s">
        <v>177</v>
      </c>
      <c r="C87" s="30" t="s">
        <v>206</v>
      </c>
      <c r="D87" s="31"/>
      <c r="E87" s="32">
        <v>0</v>
      </c>
      <c r="F87" s="32">
        <f>E87</f>
        <v>0</v>
      </c>
      <c r="G87" s="225"/>
    </row>
    <row r="88" spans="1:7" ht="12.75">
      <c r="A88" s="277"/>
      <c r="B88" s="33" t="s">
        <v>233</v>
      </c>
      <c r="C88" s="30" t="s">
        <v>208</v>
      </c>
      <c r="D88" s="31"/>
      <c r="E88" s="32">
        <v>0</v>
      </c>
      <c r="F88" s="32">
        <f>E88</f>
        <v>0</v>
      </c>
      <c r="G88" s="225"/>
    </row>
    <row r="89" spans="1:7" ht="15" customHeight="1">
      <c r="A89" s="277"/>
      <c r="B89" s="33" t="s">
        <v>235</v>
      </c>
      <c r="C89" s="30" t="s">
        <v>210</v>
      </c>
      <c r="D89" s="31"/>
      <c r="E89" s="32">
        <v>0</v>
      </c>
      <c r="F89" s="32">
        <f>E89</f>
        <v>0</v>
      </c>
      <c r="G89" s="225"/>
    </row>
    <row r="90" spans="1:7" ht="15" customHeight="1">
      <c r="A90" s="277"/>
      <c r="B90" s="263" t="s">
        <v>237</v>
      </c>
      <c r="C90" s="264"/>
      <c r="D90" s="264"/>
      <c r="E90" s="264"/>
      <c r="F90" s="264"/>
      <c r="G90" s="265"/>
    </row>
    <row r="91" spans="1:7" ht="15" customHeight="1">
      <c r="A91" s="277"/>
      <c r="B91" s="29" t="s">
        <v>239</v>
      </c>
      <c r="C91" s="30" t="s">
        <v>212</v>
      </c>
      <c r="D91" s="31"/>
      <c r="E91" s="32">
        <v>0</v>
      </c>
      <c r="F91" s="32">
        <f aca="true" t="shared" si="2" ref="F91:F96">E91</f>
        <v>0</v>
      </c>
      <c r="G91" s="225"/>
    </row>
    <row r="92" spans="1:7" ht="15" customHeight="1">
      <c r="A92" s="277"/>
      <c r="B92" s="29" t="s">
        <v>241</v>
      </c>
      <c r="C92" s="30" t="s">
        <v>214</v>
      </c>
      <c r="D92" s="31"/>
      <c r="E92" s="32">
        <v>0</v>
      </c>
      <c r="F92" s="32">
        <f t="shared" si="2"/>
        <v>0</v>
      </c>
      <c r="G92" s="225"/>
    </row>
    <row r="93" spans="1:7" ht="15" customHeight="1">
      <c r="A93" s="277"/>
      <c r="B93" s="29" t="s">
        <v>243</v>
      </c>
      <c r="C93" s="30" t="s">
        <v>215</v>
      </c>
      <c r="D93" s="31"/>
      <c r="E93" s="32">
        <v>0</v>
      </c>
      <c r="F93" s="32">
        <f t="shared" si="2"/>
        <v>0</v>
      </c>
      <c r="G93" s="225"/>
    </row>
    <row r="94" spans="1:7" ht="12.75">
      <c r="A94" s="277"/>
      <c r="B94" s="29" t="s">
        <v>245</v>
      </c>
      <c r="C94" s="30" t="s">
        <v>217</v>
      </c>
      <c r="D94" s="31"/>
      <c r="E94" s="32">
        <v>0</v>
      </c>
      <c r="F94" s="32">
        <f t="shared" si="2"/>
        <v>0</v>
      </c>
      <c r="G94" s="225">
        <v>1241</v>
      </c>
    </row>
    <row r="95" spans="1:7" ht="15" customHeight="1">
      <c r="A95" s="277"/>
      <c r="B95" s="33" t="s">
        <v>247</v>
      </c>
      <c r="C95" s="30" t="s">
        <v>218</v>
      </c>
      <c r="D95" s="31"/>
      <c r="E95" s="32">
        <v>0</v>
      </c>
      <c r="F95" s="32">
        <f t="shared" si="2"/>
        <v>0</v>
      </c>
      <c r="G95" s="225"/>
    </row>
    <row r="96" spans="1:7" ht="15" customHeight="1">
      <c r="A96" s="277"/>
      <c r="B96" s="33" t="s">
        <v>249</v>
      </c>
      <c r="C96" s="30" t="s">
        <v>220</v>
      </c>
      <c r="D96" s="31"/>
      <c r="E96" s="32">
        <v>800</v>
      </c>
      <c r="F96" s="32">
        <f t="shared" si="2"/>
        <v>800</v>
      </c>
      <c r="G96" s="225">
        <v>1616</v>
      </c>
    </row>
    <row r="97" spans="1:7" ht="15" customHeight="1">
      <c r="A97" s="277"/>
      <c r="B97" s="34" t="s">
        <v>251</v>
      </c>
      <c r="C97" s="30" t="s">
        <v>221</v>
      </c>
      <c r="D97" s="35"/>
      <c r="E97" s="47">
        <f>SUM(E52:E57,E59:E66,E68:E71,E73:E75,E77:E79,E81:E83,E85:E89,E91:E96)</f>
        <v>718407</v>
      </c>
      <c r="F97" s="47">
        <f>SUM(F52:F57,F59:F66,F68:F71,F73:F75,F77:F79,F81:F83,F85:F89,F91:F96)</f>
        <v>718407</v>
      </c>
      <c r="G97" s="47">
        <f>SUM(G52:G57,G59:G66,G68:G71,G73:G75,G77:G79,G81:G83,G85:G89,G91:G96)</f>
        <v>753723</v>
      </c>
    </row>
    <row r="98" spans="1:7" ht="15" customHeight="1">
      <c r="A98" s="277"/>
      <c r="B98" s="266" t="s">
        <v>253</v>
      </c>
      <c r="C98" s="267"/>
      <c r="D98" s="267"/>
      <c r="E98" s="267"/>
      <c r="F98" s="267"/>
      <c r="G98" s="268"/>
    </row>
    <row r="99" spans="1:7" ht="15" customHeight="1">
      <c r="A99" s="277"/>
      <c r="B99" s="33" t="s">
        <v>255</v>
      </c>
      <c r="C99" s="30" t="s">
        <v>223</v>
      </c>
      <c r="D99" s="31"/>
      <c r="E99" s="32">
        <v>0</v>
      </c>
      <c r="F99" s="32">
        <f aca="true" t="shared" si="3" ref="F99:F104">E99</f>
        <v>0</v>
      </c>
      <c r="G99" s="225"/>
    </row>
    <row r="100" spans="1:7" ht="15" customHeight="1">
      <c r="A100" s="277"/>
      <c r="B100" s="33" t="s">
        <v>257</v>
      </c>
      <c r="C100" s="30" t="s">
        <v>224</v>
      </c>
      <c r="D100" s="31"/>
      <c r="E100" s="32">
        <v>0</v>
      </c>
      <c r="F100" s="32">
        <f t="shared" si="3"/>
        <v>0</v>
      </c>
      <c r="G100" s="225"/>
    </row>
    <row r="101" spans="1:7" ht="15" customHeight="1">
      <c r="A101" s="277"/>
      <c r="B101" s="33" t="s">
        <v>259</v>
      </c>
      <c r="C101" s="30" t="s">
        <v>225</v>
      </c>
      <c r="D101" s="31"/>
      <c r="E101" s="32">
        <v>0</v>
      </c>
      <c r="F101" s="32">
        <f t="shared" si="3"/>
        <v>0</v>
      </c>
      <c r="G101" s="225"/>
    </row>
    <row r="102" spans="1:7" ht="15" customHeight="1">
      <c r="A102" s="277"/>
      <c r="B102" s="33" t="s">
        <v>261</v>
      </c>
      <c r="C102" s="30" t="s">
        <v>227</v>
      </c>
      <c r="D102" s="31"/>
      <c r="E102" s="32">
        <v>0</v>
      </c>
      <c r="F102" s="32">
        <f t="shared" si="3"/>
        <v>0</v>
      </c>
      <c r="G102" s="225"/>
    </row>
    <row r="103" spans="1:7" ht="15" customHeight="1">
      <c r="A103" s="277"/>
      <c r="B103" s="33" t="s">
        <v>228</v>
      </c>
      <c r="C103" s="30" t="s">
        <v>229</v>
      </c>
      <c r="D103" s="31"/>
      <c r="E103" s="32">
        <v>0</v>
      </c>
      <c r="F103" s="32">
        <f t="shared" si="3"/>
        <v>0</v>
      </c>
      <c r="G103" s="225"/>
    </row>
    <row r="104" spans="1:7" ht="15" customHeight="1">
      <c r="A104" s="277"/>
      <c r="B104" s="33" t="s">
        <v>264</v>
      </c>
      <c r="C104" s="30" t="s">
        <v>230</v>
      </c>
      <c r="D104" s="31"/>
      <c r="E104" s="32">
        <v>0</v>
      </c>
      <c r="F104" s="32">
        <f t="shared" si="3"/>
        <v>0</v>
      </c>
      <c r="G104" s="225"/>
    </row>
    <row r="105" spans="1:7" ht="15" customHeight="1">
      <c r="A105" s="277"/>
      <c r="B105" s="34" t="s">
        <v>266</v>
      </c>
      <c r="C105" s="30" t="s">
        <v>231</v>
      </c>
      <c r="D105" s="48"/>
      <c r="E105" s="47">
        <f>SUM(E99:E104)</f>
        <v>0</v>
      </c>
      <c r="F105" s="47">
        <f>SUM(F99:F104)</f>
        <v>0</v>
      </c>
      <c r="G105" s="47">
        <f>SUM(G99:G104)</f>
        <v>0</v>
      </c>
    </row>
    <row r="106" spans="1:7" ht="16.5" customHeight="1">
      <c r="A106" s="277"/>
      <c r="B106" s="43" t="s">
        <v>268</v>
      </c>
      <c r="C106" s="30" t="s">
        <v>232</v>
      </c>
      <c r="D106" s="44"/>
      <c r="E106" s="49">
        <f>E97+E105</f>
        <v>718407</v>
      </c>
      <c r="F106" s="49">
        <f>F97+F105</f>
        <v>718407</v>
      </c>
      <c r="G106" s="49">
        <f>G97+G105</f>
        <v>753723</v>
      </c>
    </row>
    <row r="107" spans="1:7" ht="13.5" customHeight="1">
      <c r="A107" s="50"/>
      <c r="B107" s="272" t="s">
        <v>99</v>
      </c>
      <c r="C107" s="271" t="s">
        <v>100</v>
      </c>
      <c r="D107" s="269" t="s">
        <v>101</v>
      </c>
      <c r="E107" s="17">
        <v>2011</v>
      </c>
      <c r="F107" s="17">
        <v>2011</v>
      </c>
      <c r="G107" s="17">
        <v>2011</v>
      </c>
    </row>
    <row r="108" spans="1:7" ht="33" customHeight="1">
      <c r="A108" s="51"/>
      <c r="B108" s="272"/>
      <c r="C108" s="271"/>
      <c r="D108" s="270"/>
      <c r="E108" s="18" t="s">
        <v>102</v>
      </c>
      <c r="F108" s="18" t="s">
        <v>103</v>
      </c>
      <c r="G108" s="18" t="s">
        <v>104</v>
      </c>
    </row>
    <row r="109" spans="1:7" ht="15" customHeight="1">
      <c r="A109" s="277" t="s">
        <v>270</v>
      </c>
      <c r="B109" s="266" t="s">
        <v>271</v>
      </c>
      <c r="C109" s="267"/>
      <c r="D109" s="267"/>
      <c r="E109" s="267"/>
      <c r="F109" s="267"/>
      <c r="G109" s="268"/>
    </row>
    <row r="110" spans="1:7" ht="12.75">
      <c r="A110" s="278"/>
      <c r="B110" s="33" t="s">
        <v>273</v>
      </c>
      <c r="C110" s="52" t="s">
        <v>234</v>
      </c>
      <c r="D110" s="31"/>
      <c r="E110" s="32">
        <v>0</v>
      </c>
      <c r="F110" s="32">
        <f aca="true" t="shared" si="4" ref="F110:F115">E110</f>
        <v>0</v>
      </c>
      <c r="G110" s="225">
        <v>32</v>
      </c>
    </row>
    <row r="111" spans="1:7" ht="15" customHeight="1">
      <c r="A111" s="278"/>
      <c r="B111" s="33" t="s">
        <v>275</v>
      </c>
      <c r="C111" s="52" t="s">
        <v>236</v>
      </c>
      <c r="D111" s="31"/>
      <c r="E111" s="32">
        <v>0</v>
      </c>
      <c r="F111" s="32">
        <f t="shared" si="4"/>
        <v>0</v>
      </c>
      <c r="G111" s="225"/>
    </row>
    <row r="112" spans="1:7" ht="15" customHeight="1">
      <c r="A112" s="278"/>
      <c r="B112" s="33" t="s">
        <v>277</v>
      </c>
      <c r="C112" s="52" t="s">
        <v>238</v>
      </c>
      <c r="D112" s="46"/>
      <c r="E112" s="32">
        <v>0</v>
      </c>
      <c r="F112" s="32">
        <f t="shared" si="4"/>
        <v>0</v>
      </c>
      <c r="G112" s="225">
        <v>82</v>
      </c>
    </row>
    <row r="113" spans="1:7" ht="15" customHeight="1">
      <c r="A113" s="278"/>
      <c r="B113" s="33" t="s">
        <v>279</v>
      </c>
      <c r="C113" s="52" t="s">
        <v>240</v>
      </c>
      <c r="D113" s="53"/>
      <c r="E113" s="32">
        <v>0</v>
      </c>
      <c r="F113" s="32">
        <f t="shared" si="4"/>
        <v>0</v>
      </c>
      <c r="G113" s="225"/>
    </row>
    <row r="114" spans="1:7" ht="15" customHeight="1">
      <c r="A114" s="278"/>
      <c r="B114" s="33" t="s">
        <v>281</v>
      </c>
      <c r="C114" s="52" t="s">
        <v>242</v>
      </c>
      <c r="D114" s="53"/>
      <c r="E114" s="32">
        <v>0</v>
      </c>
      <c r="F114" s="32">
        <f t="shared" si="4"/>
        <v>0</v>
      </c>
      <c r="G114" s="225"/>
    </row>
    <row r="115" spans="1:7" ht="15" customHeight="1">
      <c r="A115" s="278"/>
      <c r="B115" s="33" t="s">
        <v>283</v>
      </c>
      <c r="C115" s="52" t="s">
        <v>244</v>
      </c>
      <c r="D115" s="53"/>
      <c r="E115" s="32">
        <v>30545</v>
      </c>
      <c r="F115" s="32">
        <f t="shared" si="4"/>
        <v>30545</v>
      </c>
      <c r="G115" s="225">
        <f>17813+7809</f>
        <v>25622</v>
      </c>
    </row>
    <row r="116" spans="1:7" ht="15" customHeight="1">
      <c r="A116" s="278"/>
      <c r="B116" s="34" t="s">
        <v>285</v>
      </c>
      <c r="C116" s="52" t="s">
        <v>246</v>
      </c>
      <c r="D116" s="35"/>
      <c r="E116" s="47">
        <f>SUM(E110:E115)</f>
        <v>30545</v>
      </c>
      <c r="F116" s="47">
        <f>SUM(F110:F115)</f>
        <v>30545</v>
      </c>
      <c r="G116" s="47">
        <f>SUM(G110:G115)</f>
        <v>25736</v>
      </c>
    </row>
    <row r="117" spans="1:7" ht="15" customHeight="1">
      <c r="A117" s="278"/>
      <c r="B117" s="266" t="s">
        <v>287</v>
      </c>
      <c r="C117" s="267"/>
      <c r="D117" s="267"/>
      <c r="E117" s="267"/>
      <c r="F117" s="267"/>
      <c r="G117" s="268"/>
    </row>
    <row r="118" spans="1:7" ht="12.75">
      <c r="A118" s="278"/>
      <c r="B118" s="33" t="s">
        <v>289</v>
      </c>
      <c r="C118" s="52" t="s">
        <v>248</v>
      </c>
      <c r="D118" s="31"/>
      <c r="E118" s="32">
        <v>0</v>
      </c>
      <c r="F118" s="32">
        <f aca="true" t="shared" si="5" ref="F118:F123">E118</f>
        <v>0</v>
      </c>
      <c r="G118" s="225"/>
    </row>
    <row r="119" spans="1:7" ht="15" customHeight="1">
      <c r="A119" s="278"/>
      <c r="B119" s="33" t="s">
        <v>275</v>
      </c>
      <c r="C119" s="52" t="s">
        <v>250</v>
      </c>
      <c r="D119" s="31"/>
      <c r="E119" s="32">
        <v>0</v>
      </c>
      <c r="F119" s="32">
        <f t="shared" si="5"/>
        <v>0</v>
      </c>
      <c r="G119" s="225"/>
    </row>
    <row r="120" spans="1:7" ht="15" customHeight="1">
      <c r="A120" s="278"/>
      <c r="B120" s="33" t="s">
        <v>277</v>
      </c>
      <c r="C120" s="52" t="s">
        <v>252</v>
      </c>
      <c r="D120" s="46"/>
      <c r="E120" s="32">
        <v>0</v>
      </c>
      <c r="F120" s="32">
        <f t="shared" si="5"/>
        <v>0</v>
      </c>
      <c r="G120" s="225"/>
    </row>
    <row r="121" spans="1:7" ht="15" customHeight="1">
      <c r="A121" s="278"/>
      <c r="B121" s="33" t="s">
        <v>279</v>
      </c>
      <c r="C121" s="52" t="s">
        <v>254</v>
      </c>
      <c r="D121" s="48"/>
      <c r="E121" s="32">
        <v>0</v>
      </c>
      <c r="F121" s="32">
        <f t="shared" si="5"/>
        <v>0</v>
      </c>
      <c r="G121" s="225"/>
    </row>
    <row r="122" spans="1:7" ht="15" customHeight="1">
      <c r="A122" s="278"/>
      <c r="B122" s="33" t="s">
        <v>281</v>
      </c>
      <c r="C122" s="52" t="s">
        <v>256</v>
      </c>
      <c r="D122" s="48"/>
      <c r="E122" s="32">
        <v>0</v>
      </c>
      <c r="F122" s="32">
        <f t="shared" si="5"/>
        <v>0</v>
      </c>
      <c r="G122" s="225"/>
    </row>
    <row r="123" spans="1:7" ht="15" customHeight="1">
      <c r="A123" s="278"/>
      <c r="B123" s="33" t="s">
        <v>283</v>
      </c>
      <c r="C123" s="52" t="s">
        <v>258</v>
      </c>
      <c r="D123" s="48"/>
      <c r="E123" s="32">
        <v>0</v>
      </c>
      <c r="F123" s="32">
        <f t="shared" si="5"/>
        <v>0</v>
      </c>
      <c r="G123" s="225"/>
    </row>
    <row r="124" spans="1:7" ht="15" customHeight="1">
      <c r="A124" s="278"/>
      <c r="B124" s="34" t="s">
        <v>296</v>
      </c>
      <c r="C124" s="52" t="s">
        <v>260</v>
      </c>
      <c r="D124" s="35"/>
      <c r="E124" s="47">
        <f>SUM(E118:E123)</f>
        <v>0</v>
      </c>
      <c r="F124" s="47">
        <f>SUM(F118:F123)</f>
        <v>0</v>
      </c>
      <c r="G124" s="47">
        <f>SUM(G118:G123)</f>
        <v>0</v>
      </c>
    </row>
    <row r="125" spans="1:7" ht="28.5" customHeight="1">
      <c r="A125" s="278"/>
      <c r="B125" s="43" t="s">
        <v>298</v>
      </c>
      <c r="C125" s="52" t="s">
        <v>262</v>
      </c>
      <c r="D125" s="43"/>
      <c r="E125" s="49">
        <f>E116+E124</f>
        <v>30545</v>
      </c>
      <c r="F125" s="49">
        <f>F116+F124</f>
        <v>30545</v>
      </c>
      <c r="G125" s="49">
        <f>G116+G124</f>
        <v>25736</v>
      </c>
    </row>
    <row r="126" spans="1:7" ht="15" customHeight="1">
      <c r="A126" s="279" t="s">
        <v>300</v>
      </c>
      <c r="B126" s="266" t="s">
        <v>301</v>
      </c>
      <c r="C126" s="267"/>
      <c r="D126" s="267"/>
      <c r="E126" s="267"/>
      <c r="F126" s="267"/>
      <c r="G126" s="268"/>
    </row>
    <row r="127" spans="1:7" ht="12.75">
      <c r="A127" s="280"/>
      <c r="B127" s="33" t="s">
        <v>303</v>
      </c>
      <c r="C127" s="52" t="s">
        <v>263</v>
      </c>
      <c r="D127" s="46"/>
      <c r="E127" s="32">
        <v>0</v>
      </c>
      <c r="F127" s="32">
        <f>E127</f>
        <v>0</v>
      </c>
      <c r="G127" s="225"/>
    </row>
    <row r="128" spans="1:7" ht="12.75">
      <c r="A128" s="280"/>
      <c r="B128" s="33" t="s">
        <v>305</v>
      </c>
      <c r="C128" s="52" t="s">
        <v>265</v>
      </c>
      <c r="D128" s="46"/>
      <c r="E128" s="32">
        <v>0</v>
      </c>
      <c r="F128" s="32">
        <f>E128</f>
        <v>0</v>
      </c>
      <c r="G128" s="225"/>
    </row>
    <row r="129" spans="1:7" ht="12.75">
      <c r="A129" s="280"/>
      <c r="B129" s="33" t="s">
        <v>307</v>
      </c>
      <c r="C129" s="52" t="s">
        <v>267</v>
      </c>
      <c r="D129" s="54"/>
      <c r="E129" s="32">
        <v>55000</v>
      </c>
      <c r="F129" s="32">
        <f>E129</f>
        <v>55000</v>
      </c>
      <c r="G129" s="225">
        <v>57682</v>
      </c>
    </row>
    <row r="130" spans="1:7" ht="15" customHeight="1">
      <c r="A130" s="280"/>
      <c r="B130" s="33" t="s">
        <v>309</v>
      </c>
      <c r="C130" s="52" t="s">
        <v>269</v>
      </c>
      <c r="D130" s="46"/>
      <c r="E130" s="32">
        <v>0</v>
      </c>
      <c r="F130" s="32">
        <f>E130</f>
        <v>0</v>
      </c>
      <c r="G130" s="225">
        <v>9317</v>
      </c>
    </row>
    <row r="131" spans="1:7" ht="15" customHeight="1">
      <c r="A131" s="280"/>
      <c r="B131" s="34" t="s">
        <v>311</v>
      </c>
      <c r="C131" s="52" t="s">
        <v>272</v>
      </c>
      <c r="D131" s="35"/>
      <c r="E131" s="47">
        <f>SUM(E127:E130)</f>
        <v>55000</v>
      </c>
      <c r="F131" s="47">
        <f>SUM(F127:F130)</f>
        <v>55000</v>
      </c>
      <c r="G131" s="47">
        <f>SUM(G127:G130)</f>
        <v>66999</v>
      </c>
    </row>
    <row r="132" spans="1:7" ht="15" customHeight="1">
      <c r="A132" s="280"/>
      <c r="B132" s="266" t="s">
        <v>313</v>
      </c>
      <c r="C132" s="267"/>
      <c r="D132" s="267"/>
      <c r="E132" s="267"/>
      <c r="F132" s="267"/>
      <c r="G132" s="268"/>
    </row>
    <row r="133" spans="1:7" ht="15" customHeight="1">
      <c r="A133" s="280"/>
      <c r="B133" s="33" t="s">
        <v>315</v>
      </c>
      <c r="C133" s="52" t="s">
        <v>274</v>
      </c>
      <c r="D133" s="31"/>
      <c r="E133" s="32">
        <v>0</v>
      </c>
      <c r="F133" s="32">
        <f>E133</f>
        <v>0</v>
      </c>
      <c r="G133" s="225"/>
    </row>
    <row r="134" spans="1:7" ht="12.75">
      <c r="A134" s="280"/>
      <c r="B134" s="33" t="s">
        <v>303</v>
      </c>
      <c r="C134" s="52" t="s">
        <v>276</v>
      </c>
      <c r="D134" s="31"/>
      <c r="E134" s="32">
        <v>0</v>
      </c>
      <c r="F134" s="32">
        <f>E134</f>
        <v>0</v>
      </c>
      <c r="G134" s="225"/>
    </row>
    <row r="135" spans="1:7" ht="12.75">
      <c r="A135" s="280"/>
      <c r="B135" s="33" t="s">
        <v>305</v>
      </c>
      <c r="C135" s="52" t="s">
        <v>278</v>
      </c>
      <c r="D135" s="46"/>
      <c r="E135" s="32">
        <v>0</v>
      </c>
      <c r="F135" s="32">
        <f>E135</f>
        <v>0</v>
      </c>
      <c r="G135" s="225"/>
    </row>
    <row r="136" spans="1:7" ht="12.75">
      <c r="A136" s="280"/>
      <c r="B136" s="33" t="s">
        <v>307</v>
      </c>
      <c r="C136" s="52" t="s">
        <v>280</v>
      </c>
      <c r="D136" s="48"/>
      <c r="E136" s="32">
        <v>0</v>
      </c>
      <c r="F136" s="32">
        <f>E136</f>
        <v>0</v>
      </c>
      <c r="G136" s="225"/>
    </row>
    <row r="137" spans="1:7" ht="15" customHeight="1">
      <c r="A137" s="280"/>
      <c r="B137" s="33" t="s">
        <v>309</v>
      </c>
      <c r="C137" s="52" t="s">
        <v>282</v>
      </c>
      <c r="D137" s="48"/>
      <c r="E137" s="32">
        <v>0</v>
      </c>
      <c r="F137" s="32">
        <f>E137</f>
        <v>0</v>
      </c>
      <c r="G137" s="225"/>
    </row>
    <row r="138" spans="1:7" ht="15" customHeight="1">
      <c r="A138" s="280"/>
      <c r="B138" s="34" t="s">
        <v>321</v>
      </c>
      <c r="C138" s="52" t="s">
        <v>284</v>
      </c>
      <c r="D138" s="35"/>
      <c r="E138" s="47">
        <f>SUM(E133:E137)</f>
        <v>0</v>
      </c>
      <c r="F138" s="47">
        <f>SUM(F133:F137)</f>
        <v>0</v>
      </c>
      <c r="G138" s="47">
        <f>SUM(G133:G137)</f>
        <v>0</v>
      </c>
    </row>
    <row r="139" spans="1:7" ht="12.75">
      <c r="A139" s="281"/>
      <c r="B139" s="43" t="s">
        <v>323</v>
      </c>
      <c r="C139" s="52" t="s">
        <v>286</v>
      </c>
      <c r="D139" s="43"/>
      <c r="E139" s="49">
        <f>E131+E138</f>
        <v>55000</v>
      </c>
      <c r="F139" s="49">
        <f>F131+F138</f>
        <v>55000</v>
      </c>
      <c r="G139" s="49">
        <f>G131+G138</f>
        <v>66999</v>
      </c>
    </row>
    <row r="140" spans="1:7" ht="15" customHeight="1">
      <c r="A140" s="279" t="s">
        <v>26</v>
      </c>
      <c r="B140" s="266" t="s">
        <v>325</v>
      </c>
      <c r="C140" s="267"/>
      <c r="D140" s="267"/>
      <c r="E140" s="267"/>
      <c r="F140" s="267"/>
      <c r="G140" s="268"/>
    </row>
    <row r="141" spans="1:7" ht="15" customHeight="1">
      <c r="A141" s="280"/>
      <c r="B141" s="263" t="s">
        <v>327</v>
      </c>
      <c r="C141" s="264"/>
      <c r="D141" s="264"/>
      <c r="E141" s="264"/>
      <c r="F141" s="264"/>
      <c r="G141" s="265"/>
    </row>
    <row r="142" spans="1:7" ht="15" customHeight="1">
      <c r="A142" s="280"/>
      <c r="B142" s="29" t="s">
        <v>329</v>
      </c>
      <c r="C142" s="52" t="s">
        <v>288</v>
      </c>
      <c r="D142" s="31"/>
      <c r="E142" s="32">
        <v>0</v>
      </c>
      <c r="F142" s="32">
        <f aca="true" t="shared" si="6" ref="F142:F152">E142</f>
        <v>0</v>
      </c>
      <c r="G142" s="225"/>
    </row>
    <row r="143" spans="1:7" ht="15" customHeight="1">
      <c r="A143" s="280"/>
      <c r="B143" s="29" t="s">
        <v>330</v>
      </c>
      <c r="C143" s="52" t="s">
        <v>290</v>
      </c>
      <c r="D143" s="31"/>
      <c r="E143" s="32">
        <v>0</v>
      </c>
      <c r="F143" s="32">
        <f t="shared" si="6"/>
        <v>0</v>
      </c>
      <c r="G143" s="225"/>
    </row>
    <row r="144" spans="1:7" ht="15" customHeight="1">
      <c r="A144" s="280"/>
      <c r="B144" s="29" t="s">
        <v>331</v>
      </c>
      <c r="C144" s="52" t="s">
        <v>291</v>
      </c>
      <c r="D144" s="31"/>
      <c r="E144" s="32">
        <v>2685</v>
      </c>
      <c r="F144" s="32">
        <f t="shared" si="6"/>
        <v>2685</v>
      </c>
      <c r="G144" s="225">
        <v>2685</v>
      </c>
    </row>
    <row r="145" spans="1:7" ht="15" customHeight="1">
      <c r="A145" s="280"/>
      <c r="B145" s="29" t="s">
        <v>332</v>
      </c>
      <c r="C145" s="52" t="s">
        <v>292</v>
      </c>
      <c r="D145" s="31"/>
      <c r="E145" s="32">
        <v>0</v>
      </c>
      <c r="F145" s="32">
        <f t="shared" si="6"/>
        <v>0</v>
      </c>
      <c r="G145" s="225"/>
    </row>
    <row r="146" spans="1:7" ht="15" customHeight="1">
      <c r="A146" s="280"/>
      <c r="B146" s="29" t="s">
        <v>333</v>
      </c>
      <c r="C146" s="52" t="s">
        <v>293</v>
      </c>
      <c r="D146" s="31"/>
      <c r="E146" s="32">
        <v>0</v>
      </c>
      <c r="F146" s="32">
        <f t="shared" si="6"/>
        <v>0</v>
      </c>
      <c r="G146" s="225"/>
    </row>
    <row r="147" spans="1:7" s="41" customFormat="1" ht="15" customHeight="1">
      <c r="A147" s="280"/>
      <c r="B147" s="29" t="s">
        <v>334</v>
      </c>
      <c r="C147" s="52" t="s">
        <v>294</v>
      </c>
      <c r="D147" s="31"/>
      <c r="E147" s="32">
        <v>0</v>
      </c>
      <c r="F147" s="32">
        <f t="shared" si="6"/>
        <v>0</v>
      </c>
      <c r="G147" s="225"/>
    </row>
    <row r="148" spans="1:7" s="41" customFormat="1" ht="15" customHeight="1">
      <c r="A148" s="280"/>
      <c r="B148" s="29" t="s">
        <v>335</v>
      </c>
      <c r="C148" s="52" t="s">
        <v>295</v>
      </c>
      <c r="D148" s="31"/>
      <c r="E148" s="32">
        <v>0</v>
      </c>
      <c r="F148" s="32">
        <f t="shared" si="6"/>
        <v>0</v>
      </c>
      <c r="G148" s="225"/>
    </row>
    <row r="149" spans="1:7" s="41" customFormat="1" ht="15" customHeight="1">
      <c r="A149" s="280"/>
      <c r="B149" s="29" t="s">
        <v>336</v>
      </c>
      <c r="C149" s="52" t="s">
        <v>297</v>
      </c>
      <c r="D149" s="31"/>
      <c r="E149" s="32">
        <v>0</v>
      </c>
      <c r="F149" s="32">
        <f t="shared" si="6"/>
        <v>0</v>
      </c>
      <c r="G149" s="225"/>
    </row>
    <row r="150" spans="1:7" s="41" customFormat="1" ht="15" customHeight="1">
      <c r="A150" s="280"/>
      <c r="B150" s="29" t="s">
        <v>337</v>
      </c>
      <c r="C150" s="52" t="s">
        <v>299</v>
      </c>
      <c r="D150" s="31"/>
      <c r="E150" s="32">
        <v>5806</v>
      </c>
      <c r="F150" s="32">
        <f t="shared" si="6"/>
        <v>5806</v>
      </c>
      <c r="G150" s="225">
        <v>7374</v>
      </c>
    </row>
    <row r="151" spans="1:7" s="41" customFormat="1" ht="15" customHeight="1">
      <c r="A151" s="280"/>
      <c r="B151" s="29" t="s">
        <v>338</v>
      </c>
      <c r="C151" s="52" t="s">
        <v>302</v>
      </c>
      <c r="D151" s="31"/>
      <c r="E151" s="32">
        <v>0</v>
      </c>
      <c r="F151" s="32">
        <f t="shared" si="6"/>
        <v>0</v>
      </c>
      <c r="G151" s="225"/>
    </row>
    <row r="152" spans="1:7" s="41" customFormat="1" ht="15" customHeight="1">
      <c r="A152" s="280"/>
      <c r="B152" s="33" t="s">
        <v>339</v>
      </c>
      <c r="C152" s="52" t="s">
        <v>304</v>
      </c>
      <c r="D152" s="31"/>
      <c r="E152" s="32">
        <v>0</v>
      </c>
      <c r="F152" s="32">
        <f t="shared" si="6"/>
        <v>0</v>
      </c>
      <c r="G152" s="225"/>
    </row>
    <row r="153" spans="1:7" s="41" customFormat="1" ht="15" customHeight="1">
      <c r="A153" s="281"/>
      <c r="B153" s="34" t="s">
        <v>340</v>
      </c>
      <c r="C153" s="52" t="s">
        <v>306</v>
      </c>
      <c r="D153" s="35"/>
      <c r="E153" s="47">
        <f>SUM(E142:E152)</f>
        <v>8491</v>
      </c>
      <c r="F153" s="47">
        <f>SUM(F142:F152)</f>
        <v>8491</v>
      </c>
      <c r="G153" s="47">
        <f>SUM(G142:G152)</f>
        <v>10059</v>
      </c>
    </row>
    <row r="154" spans="1:7" s="41" customFormat="1" ht="12.75">
      <c r="A154" s="55"/>
      <c r="B154" s="273" t="s">
        <v>99</v>
      </c>
      <c r="C154" s="271" t="s">
        <v>100</v>
      </c>
      <c r="D154" s="269" t="s">
        <v>101</v>
      </c>
      <c r="E154" s="17">
        <v>2011</v>
      </c>
      <c r="F154" s="17">
        <v>2011</v>
      </c>
      <c r="G154" s="17">
        <v>2011</v>
      </c>
    </row>
    <row r="155" spans="1:7" s="41" customFormat="1" ht="26.25" customHeight="1">
      <c r="A155" s="56"/>
      <c r="B155" s="273"/>
      <c r="C155" s="271"/>
      <c r="D155" s="270"/>
      <c r="E155" s="18" t="s">
        <v>102</v>
      </c>
      <c r="F155" s="18" t="s">
        <v>103</v>
      </c>
      <c r="G155" s="18" t="s">
        <v>104</v>
      </c>
    </row>
    <row r="156" spans="1:7" s="41" customFormat="1" ht="15" customHeight="1">
      <c r="A156" s="274" t="s">
        <v>26</v>
      </c>
      <c r="B156" s="266" t="s">
        <v>341</v>
      </c>
      <c r="C156" s="267"/>
      <c r="D156" s="267"/>
      <c r="E156" s="267"/>
      <c r="F156" s="267"/>
      <c r="G156" s="268"/>
    </row>
    <row r="157" spans="1:7" s="41" customFormat="1" ht="15" customHeight="1">
      <c r="A157" s="275"/>
      <c r="B157" s="263" t="s">
        <v>327</v>
      </c>
      <c r="C157" s="264"/>
      <c r="D157" s="264"/>
      <c r="E157" s="264"/>
      <c r="F157" s="264"/>
      <c r="G157" s="265"/>
    </row>
    <row r="158" spans="1:7" s="41" customFormat="1" ht="15" customHeight="1">
      <c r="A158" s="275"/>
      <c r="B158" s="29" t="s">
        <v>342</v>
      </c>
      <c r="C158" s="30" t="s">
        <v>308</v>
      </c>
      <c r="D158" s="31"/>
      <c r="E158" s="32">
        <v>0</v>
      </c>
      <c r="F158" s="32">
        <f aca="true" t="shared" si="7" ref="F158:F167">E158</f>
        <v>0</v>
      </c>
      <c r="G158" s="225"/>
    </row>
    <row r="159" spans="1:7" s="41" customFormat="1" ht="15" customHeight="1">
      <c r="A159" s="275"/>
      <c r="B159" s="29" t="s">
        <v>331</v>
      </c>
      <c r="C159" s="30" t="s">
        <v>310</v>
      </c>
      <c r="D159" s="31"/>
      <c r="E159" s="32">
        <v>0</v>
      </c>
      <c r="F159" s="32">
        <f t="shared" si="7"/>
        <v>0</v>
      </c>
      <c r="G159" s="225"/>
    </row>
    <row r="160" spans="1:7" s="41" customFormat="1" ht="15" customHeight="1">
      <c r="A160" s="275"/>
      <c r="B160" s="29" t="s">
        <v>332</v>
      </c>
      <c r="C160" s="30" t="s">
        <v>312</v>
      </c>
      <c r="D160" s="31"/>
      <c r="E160" s="32">
        <v>0</v>
      </c>
      <c r="F160" s="32">
        <f t="shared" si="7"/>
        <v>0</v>
      </c>
      <c r="G160" s="225"/>
    </row>
    <row r="161" spans="1:7" s="41" customFormat="1" ht="15" customHeight="1">
      <c r="A161" s="275"/>
      <c r="B161" s="29" t="s">
        <v>333</v>
      </c>
      <c r="C161" s="30" t="s">
        <v>314</v>
      </c>
      <c r="D161" s="31"/>
      <c r="E161" s="32">
        <v>0</v>
      </c>
      <c r="F161" s="32">
        <f t="shared" si="7"/>
        <v>0</v>
      </c>
      <c r="G161" s="225"/>
    </row>
    <row r="162" spans="1:7" s="41" customFormat="1" ht="15" customHeight="1">
      <c r="A162" s="275"/>
      <c r="B162" s="29" t="s">
        <v>334</v>
      </c>
      <c r="C162" s="30" t="s">
        <v>316</v>
      </c>
      <c r="D162" s="31"/>
      <c r="E162" s="32">
        <v>0</v>
      </c>
      <c r="F162" s="32">
        <f t="shared" si="7"/>
        <v>0</v>
      </c>
      <c r="G162" s="225"/>
    </row>
    <row r="163" spans="1:7" s="41" customFormat="1" ht="15" customHeight="1">
      <c r="A163" s="275"/>
      <c r="B163" s="29" t="s">
        <v>335</v>
      </c>
      <c r="C163" s="30" t="s">
        <v>317</v>
      </c>
      <c r="D163" s="31"/>
      <c r="E163" s="32">
        <v>0</v>
      </c>
      <c r="F163" s="32">
        <f t="shared" si="7"/>
        <v>0</v>
      </c>
      <c r="G163" s="225"/>
    </row>
    <row r="164" spans="1:7" s="41" customFormat="1" ht="15" customHeight="1">
      <c r="A164" s="275"/>
      <c r="B164" s="29" t="s">
        <v>336</v>
      </c>
      <c r="C164" s="30" t="s">
        <v>318</v>
      </c>
      <c r="D164" s="31"/>
      <c r="E164" s="32">
        <v>0</v>
      </c>
      <c r="F164" s="32">
        <f t="shared" si="7"/>
        <v>0</v>
      </c>
      <c r="G164" s="225"/>
    </row>
    <row r="165" spans="1:7" s="41" customFormat="1" ht="15" customHeight="1">
      <c r="A165" s="275"/>
      <c r="B165" s="29" t="s">
        <v>337</v>
      </c>
      <c r="C165" s="30" t="s">
        <v>319</v>
      </c>
      <c r="D165" s="31"/>
      <c r="E165" s="32">
        <v>0</v>
      </c>
      <c r="F165" s="32">
        <f t="shared" si="7"/>
        <v>0</v>
      </c>
      <c r="G165" s="225"/>
    </row>
    <row r="166" spans="1:7" s="41" customFormat="1" ht="15" customHeight="1">
      <c r="A166" s="275"/>
      <c r="B166" s="29" t="s">
        <v>338</v>
      </c>
      <c r="C166" s="30" t="s">
        <v>320</v>
      </c>
      <c r="D166" s="31"/>
      <c r="E166" s="32">
        <v>0</v>
      </c>
      <c r="F166" s="32">
        <f t="shared" si="7"/>
        <v>0</v>
      </c>
      <c r="G166" s="225"/>
    </row>
    <row r="167" spans="1:7" s="41" customFormat="1" ht="15" customHeight="1">
      <c r="A167" s="275"/>
      <c r="B167" s="33" t="s">
        <v>339</v>
      </c>
      <c r="C167" s="30" t="s">
        <v>322</v>
      </c>
      <c r="D167" s="31"/>
      <c r="E167" s="32">
        <v>0</v>
      </c>
      <c r="F167" s="32">
        <f t="shared" si="7"/>
        <v>0</v>
      </c>
      <c r="G167" s="225"/>
    </row>
    <row r="168" spans="1:7" s="41" customFormat="1" ht="15" customHeight="1">
      <c r="A168" s="275"/>
      <c r="B168" s="34" t="s">
        <v>343</v>
      </c>
      <c r="C168" s="30" t="s">
        <v>324</v>
      </c>
      <c r="D168" s="35"/>
      <c r="E168" s="57">
        <f>SUM(E158:E167)</f>
        <v>0</v>
      </c>
      <c r="F168" s="57">
        <f>SUM(F158:F167)</f>
        <v>0</v>
      </c>
      <c r="G168" s="57">
        <f>SUM(G158:G167)</f>
        <v>0</v>
      </c>
    </row>
    <row r="169" spans="1:7" s="41" customFormat="1" ht="15" customHeight="1">
      <c r="A169" s="276"/>
      <c r="B169" s="43" t="s">
        <v>344</v>
      </c>
      <c r="C169" s="30" t="s">
        <v>326</v>
      </c>
      <c r="D169" s="43"/>
      <c r="E169" s="58">
        <f>E153+E168</f>
        <v>8491</v>
      </c>
      <c r="F169" s="58">
        <f>F153+F168</f>
        <v>8491</v>
      </c>
      <c r="G169" s="58">
        <f>G153+G168</f>
        <v>10059</v>
      </c>
    </row>
    <row r="170" spans="2:9" s="59" customFormat="1" ht="15.75">
      <c r="B170" s="60" t="s">
        <v>345</v>
      </c>
      <c r="C170" s="30" t="s">
        <v>328</v>
      </c>
      <c r="D170" s="60"/>
      <c r="E170" s="61">
        <f>E47+E106+E125+E139+E169</f>
        <v>1381415</v>
      </c>
      <c r="F170" s="61">
        <f>F47+F106+F125+F139+F169</f>
        <v>1381415</v>
      </c>
      <c r="G170" s="61">
        <f>G47+G106+G125+G139+G169</f>
        <v>1453342</v>
      </c>
      <c r="H170" s="41"/>
      <c r="I170" s="41"/>
    </row>
    <row r="171" spans="1:7" s="41" customFormat="1" ht="13.5" customHeight="1">
      <c r="A171" s="27"/>
      <c r="B171" s="62"/>
      <c r="C171" s="63"/>
      <c r="D171" s="64"/>
      <c r="E171" s="27"/>
      <c r="F171" s="27"/>
      <c r="G171" s="27"/>
    </row>
    <row r="172" spans="1:7" s="66" customFormat="1" ht="13.5" customHeight="1">
      <c r="A172" s="27"/>
      <c r="B172" s="62"/>
      <c r="C172" s="63"/>
      <c r="D172" s="64"/>
      <c r="E172" s="27"/>
      <c r="F172" s="27"/>
      <c r="G172" s="65"/>
    </row>
    <row r="173" spans="1:7" s="41" customFormat="1" ht="13.5" customHeight="1">
      <c r="A173" s="27"/>
      <c r="B173" s="62"/>
      <c r="C173" s="63"/>
      <c r="D173" s="64"/>
      <c r="E173" s="27"/>
      <c r="F173" s="27"/>
      <c r="G173" s="27"/>
    </row>
    <row r="174" spans="1:7" s="41" customFormat="1" ht="13.5" customHeight="1">
      <c r="A174" s="27"/>
      <c r="B174" s="62"/>
      <c r="C174" s="63"/>
      <c r="D174" s="64"/>
      <c r="E174" s="27"/>
      <c r="F174" s="27"/>
      <c r="G174" s="27"/>
    </row>
    <row r="175" spans="1:7" s="41" customFormat="1" ht="13.5" customHeight="1">
      <c r="A175" s="27"/>
      <c r="B175" s="62"/>
      <c r="C175" s="63"/>
      <c r="D175" s="64"/>
      <c r="E175" s="27"/>
      <c r="F175" s="27"/>
      <c r="G175" s="27"/>
    </row>
    <row r="176" spans="1:7" s="41" customFormat="1" ht="13.5" customHeight="1">
      <c r="A176" s="27"/>
      <c r="B176" s="62"/>
      <c r="C176" s="63"/>
      <c r="D176" s="64"/>
      <c r="E176" s="27"/>
      <c r="F176" s="27"/>
      <c r="G176" s="27"/>
    </row>
    <row r="194" spans="2:7" ht="13.5" customHeight="1">
      <c r="B194" s="67"/>
      <c r="C194" s="68"/>
      <c r="D194" s="69"/>
      <c r="E194" s="41"/>
      <c r="F194" s="41"/>
      <c r="G194" s="66"/>
    </row>
    <row r="195" spans="2:7" ht="13.5" customHeight="1">
      <c r="B195" s="67"/>
      <c r="C195" s="68"/>
      <c r="D195" s="69"/>
      <c r="E195" s="41"/>
      <c r="F195" s="41"/>
      <c r="G195" s="41"/>
    </row>
    <row r="196" spans="2:7" ht="13.5" customHeight="1">
      <c r="B196" s="67"/>
      <c r="C196" s="68"/>
      <c r="D196" s="69"/>
      <c r="E196" s="41"/>
      <c r="F196" s="41"/>
      <c r="G196" s="41"/>
    </row>
    <row r="197" spans="2:7" ht="13.5" customHeight="1">
      <c r="B197" s="67"/>
      <c r="C197" s="68"/>
      <c r="D197" s="69"/>
      <c r="E197" s="41"/>
      <c r="F197" s="41"/>
      <c r="G197" s="41"/>
    </row>
    <row r="198" spans="2:7" ht="13.5" customHeight="1">
      <c r="B198" s="67"/>
      <c r="C198" s="68"/>
      <c r="D198" s="69"/>
      <c r="E198" s="41"/>
      <c r="F198" s="41"/>
      <c r="G198" s="41"/>
    </row>
    <row r="199" spans="2:7" ht="13.5" customHeight="1">
      <c r="B199" s="67"/>
      <c r="C199" s="68"/>
      <c r="D199" s="69"/>
      <c r="E199" s="41"/>
      <c r="F199" s="41"/>
      <c r="G199" s="41"/>
    </row>
    <row r="200" spans="2:7" ht="13.5" customHeight="1">
      <c r="B200" s="67"/>
      <c r="C200" s="68"/>
      <c r="D200" s="69"/>
      <c r="E200" s="41"/>
      <c r="F200" s="41"/>
      <c r="G200" s="41"/>
    </row>
    <row r="201" spans="2:7" ht="13.5" customHeight="1">
      <c r="B201" s="67"/>
      <c r="C201" s="68"/>
      <c r="D201" s="69"/>
      <c r="E201" s="41"/>
      <c r="F201" s="41"/>
      <c r="G201" s="41"/>
    </row>
    <row r="202" spans="2:7" ht="13.5" customHeight="1">
      <c r="B202" s="67"/>
      <c r="C202" s="68"/>
      <c r="D202" s="69"/>
      <c r="E202" s="41"/>
      <c r="F202" s="41"/>
      <c r="G202" s="41"/>
    </row>
    <row r="203" spans="2:7" ht="13.5" customHeight="1">
      <c r="B203" s="67"/>
      <c r="C203" s="68"/>
      <c r="D203" s="69"/>
      <c r="E203" s="41"/>
      <c r="F203" s="41"/>
      <c r="G203" s="41"/>
    </row>
    <row r="204" spans="2:7" ht="13.5" customHeight="1">
      <c r="B204" s="67"/>
      <c r="C204" s="68"/>
      <c r="D204" s="69"/>
      <c r="E204" s="41"/>
      <c r="F204" s="41"/>
      <c r="G204" s="41"/>
    </row>
  </sheetData>
  <sheetProtection password="C775" sheet="1"/>
  <mergeCells count="47">
    <mergeCell ref="B38:G38"/>
    <mergeCell ref="B44:G44"/>
    <mergeCell ref="B1:G1"/>
    <mergeCell ref="B2:G2"/>
    <mergeCell ref="B3:B4"/>
    <mergeCell ref="C3:C4"/>
    <mergeCell ref="D3:D4"/>
    <mergeCell ref="B50:G50"/>
    <mergeCell ref="B51:G51"/>
    <mergeCell ref="A5:A47"/>
    <mergeCell ref="B5:G5"/>
    <mergeCell ref="B6:G6"/>
    <mergeCell ref="B10:G10"/>
    <mergeCell ref="B15:G15"/>
    <mergeCell ref="B20:G20"/>
    <mergeCell ref="B26:G26"/>
    <mergeCell ref="B27:G27"/>
    <mergeCell ref="A156:A169"/>
    <mergeCell ref="A109:A125"/>
    <mergeCell ref="A126:A139"/>
    <mergeCell ref="A140:A153"/>
    <mergeCell ref="A50:A106"/>
    <mergeCell ref="B107:B108"/>
    <mergeCell ref="B72:G72"/>
    <mergeCell ref="B76:G76"/>
    <mergeCell ref="B58:G58"/>
    <mergeCell ref="B80:G80"/>
    <mergeCell ref="B48:B49"/>
    <mergeCell ref="C48:C49"/>
    <mergeCell ref="D48:D49"/>
    <mergeCell ref="B156:G156"/>
    <mergeCell ref="B154:B155"/>
    <mergeCell ref="C154:C155"/>
    <mergeCell ref="B132:G132"/>
    <mergeCell ref="B140:G140"/>
    <mergeCell ref="B141:G141"/>
    <mergeCell ref="B67:G67"/>
    <mergeCell ref="B157:G157"/>
    <mergeCell ref="B84:G84"/>
    <mergeCell ref="B90:G90"/>
    <mergeCell ref="B98:G98"/>
    <mergeCell ref="B109:G109"/>
    <mergeCell ref="B117:G117"/>
    <mergeCell ref="B126:G126"/>
    <mergeCell ref="D107:D108"/>
    <mergeCell ref="D154:D155"/>
    <mergeCell ref="C107:C10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1" r:id="rId1"/>
  <headerFooter alignWithMargins="0">
    <oddHeader>&amp;LIntézmény neve: PPKE JÁK
&amp;RIntézmény adószáma: 18055342-2-42</oddHeader>
    <oddFooter>&amp;C&amp;P/&amp;N&amp;R&amp;D&amp;T</oddFooter>
  </headerFooter>
  <rowBreaks count="3" manualBreakCount="3">
    <brk id="47" max="255" man="1"/>
    <brk id="106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291"/>
  <sheetViews>
    <sheetView zoomScaleSheetLayoutView="85" zoomScalePageLayoutView="0" workbookViewId="0" topLeftCell="A68">
      <selection activeCell="G230" sqref="G230"/>
    </sheetView>
  </sheetViews>
  <sheetFormatPr defaultColWidth="33.75390625" defaultRowHeight="12.75"/>
  <cols>
    <col min="1" max="1" width="4.00390625" style="27" customWidth="1"/>
    <col min="2" max="2" width="36.75390625" style="62" customWidth="1"/>
    <col min="3" max="3" width="5.00390625" style="63" customWidth="1"/>
    <col min="4" max="4" width="7.75390625" style="27" customWidth="1"/>
    <col min="5" max="7" width="14.75390625" style="27" customWidth="1"/>
    <col min="8" max="8" width="10.875" style="27" customWidth="1"/>
    <col min="9" max="16384" width="33.75390625" style="27" customWidth="1"/>
  </cols>
  <sheetData>
    <row r="1" spans="2:7" ht="24.75" customHeight="1">
      <c r="B1" s="289" t="s">
        <v>346</v>
      </c>
      <c r="C1" s="290"/>
      <c r="D1" s="290"/>
      <c r="E1" s="290"/>
      <c r="F1" s="290"/>
      <c r="G1" s="291"/>
    </row>
    <row r="2" spans="2:7" ht="24.75" customHeight="1">
      <c r="B2" s="292" t="s">
        <v>30</v>
      </c>
      <c r="C2" s="293"/>
      <c r="D2" s="293"/>
      <c r="E2" s="293"/>
      <c r="F2" s="293"/>
      <c r="G2" s="294"/>
    </row>
    <row r="3" spans="2:7" s="28" customFormat="1" ht="12.75" customHeight="1">
      <c r="B3" s="302" t="s">
        <v>99</v>
      </c>
      <c r="C3" s="296" t="s">
        <v>100</v>
      </c>
      <c r="D3" s="296" t="s">
        <v>101</v>
      </c>
      <c r="E3" s="17">
        <v>2011</v>
      </c>
      <c r="F3" s="17">
        <v>2011</v>
      </c>
      <c r="G3" s="17">
        <v>2011</v>
      </c>
    </row>
    <row r="4" spans="2:7" s="28" customFormat="1" ht="30.75" customHeight="1">
      <c r="B4" s="303"/>
      <c r="C4" s="297"/>
      <c r="D4" s="297"/>
      <c r="E4" s="18" t="s">
        <v>102</v>
      </c>
      <c r="F4" s="18" t="s">
        <v>103</v>
      </c>
      <c r="G4" s="18" t="s">
        <v>104</v>
      </c>
    </row>
    <row r="5" spans="2:7" ht="18.75" customHeight="1">
      <c r="B5" s="315" t="s">
        <v>347</v>
      </c>
      <c r="C5" s="316"/>
      <c r="D5" s="316"/>
      <c r="E5" s="316"/>
      <c r="F5" s="316"/>
      <c r="G5" s="317"/>
    </row>
    <row r="6" spans="1:7" ht="15" customHeight="1">
      <c r="A6" s="318" t="s">
        <v>348</v>
      </c>
      <c r="B6" s="286" t="s">
        <v>349</v>
      </c>
      <c r="C6" s="287"/>
      <c r="D6" s="287"/>
      <c r="E6" s="287"/>
      <c r="F6" s="287"/>
      <c r="G6" s="288"/>
    </row>
    <row r="7" spans="1:7" ht="15" customHeight="1">
      <c r="A7" s="313"/>
      <c r="B7" s="70" t="s">
        <v>350</v>
      </c>
      <c r="C7" s="38" t="s">
        <v>11</v>
      </c>
      <c r="D7" s="71"/>
      <c r="E7" s="40">
        <v>0</v>
      </c>
      <c r="F7" s="40">
        <f>E7</f>
        <v>0</v>
      </c>
      <c r="G7" s="19"/>
    </row>
    <row r="8" spans="1:7" ht="15" customHeight="1">
      <c r="A8" s="313"/>
      <c r="B8" s="70" t="s">
        <v>22</v>
      </c>
      <c r="C8" s="38" t="s">
        <v>13</v>
      </c>
      <c r="D8" s="71"/>
      <c r="E8" s="40">
        <v>0</v>
      </c>
      <c r="F8" s="40">
        <f aca="true" t="shared" si="0" ref="F8:F16">E8</f>
        <v>0</v>
      </c>
      <c r="G8" s="19"/>
    </row>
    <row r="9" spans="1:7" ht="15" customHeight="1">
      <c r="A9" s="313"/>
      <c r="B9" s="37" t="s">
        <v>351</v>
      </c>
      <c r="C9" s="38" t="s">
        <v>15</v>
      </c>
      <c r="D9" s="71"/>
      <c r="E9" s="40">
        <v>1780</v>
      </c>
      <c r="F9" s="40">
        <f t="shared" si="0"/>
        <v>1780</v>
      </c>
      <c r="G9" s="19">
        <v>1685</v>
      </c>
    </row>
    <row r="10" spans="1:7" ht="15" customHeight="1">
      <c r="A10" s="313"/>
      <c r="B10" s="37" t="s">
        <v>352</v>
      </c>
      <c r="C10" s="38" t="s">
        <v>17</v>
      </c>
      <c r="D10" s="71"/>
      <c r="E10" s="40">
        <v>0</v>
      </c>
      <c r="F10" s="40">
        <f t="shared" si="0"/>
        <v>0</v>
      </c>
      <c r="G10" s="19"/>
    </row>
    <row r="11" spans="1:7" ht="15" customHeight="1">
      <c r="A11" s="313"/>
      <c r="B11" s="37" t="s">
        <v>353</v>
      </c>
      <c r="C11" s="38" t="s">
        <v>23</v>
      </c>
      <c r="D11" s="71"/>
      <c r="E11" s="40">
        <v>18242</v>
      </c>
      <c r="F11" s="40">
        <f t="shared" si="0"/>
        <v>18242</v>
      </c>
      <c r="G11" s="19">
        <v>17055</v>
      </c>
    </row>
    <row r="12" spans="1:7" ht="15" customHeight="1">
      <c r="A12" s="313"/>
      <c r="B12" s="37" t="s">
        <v>354</v>
      </c>
      <c r="C12" s="38" t="s">
        <v>25</v>
      </c>
      <c r="D12" s="71"/>
      <c r="E12" s="40">
        <v>33775</v>
      </c>
      <c r="F12" s="40">
        <f t="shared" si="0"/>
        <v>33775</v>
      </c>
      <c r="G12" s="19">
        <v>34765</v>
      </c>
    </row>
    <row r="13" spans="1:7" ht="15" customHeight="1">
      <c r="A13" s="313"/>
      <c r="B13" s="37" t="s">
        <v>355</v>
      </c>
      <c r="C13" s="38" t="s">
        <v>29</v>
      </c>
      <c r="D13" s="71"/>
      <c r="E13" s="40">
        <v>4117</v>
      </c>
      <c r="F13" s="40">
        <f t="shared" si="0"/>
        <v>4117</v>
      </c>
      <c r="G13" s="19">
        <v>3069</v>
      </c>
    </row>
    <row r="14" spans="1:7" ht="15" customHeight="1">
      <c r="A14" s="313"/>
      <c r="B14" s="37" t="s">
        <v>356</v>
      </c>
      <c r="C14" s="38" t="s">
        <v>31</v>
      </c>
      <c r="D14" s="71"/>
      <c r="E14" s="40">
        <v>0</v>
      </c>
      <c r="F14" s="40">
        <f t="shared" si="0"/>
        <v>0</v>
      </c>
      <c r="G14" s="19"/>
    </row>
    <row r="15" spans="1:7" ht="15" customHeight="1">
      <c r="A15" s="313"/>
      <c r="B15" s="37" t="s">
        <v>357</v>
      </c>
      <c r="C15" s="38" t="s">
        <v>33</v>
      </c>
      <c r="D15" s="71"/>
      <c r="E15" s="40">
        <v>0</v>
      </c>
      <c r="F15" s="40">
        <f t="shared" si="0"/>
        <v>0</v>
      </c>
      <c r="G15" s="19"/>
    </row>
    <row r="16" spans="1:7" ht="15" customHeight="1">
      <c r="A16" s="313"/>
      <c r="B16" s="37" t="s">
        <v>358</v>
      </c>
      <c r="C16" s="38" t="s">
        <v>35</v>
      </c>
      <c r="D16" s="71"/>
      <c r="E16" s="40">
        <v>1000</v>
      </c>
      <c r="F16" s="40">
        <f t="shared" si="0"/>
        <v>1000</v>
      </c>
      <c r="G16" s="19">
        <v>892</v>
      </c>
    </row>
    <row r="17" spans="1:7" ht="15" customHeight="1">
      <c r="A17" s="313"/>
      <c r="B17" s="286" t="s">
        <v>359</v>
      </c>
      <c r="C17" s="287"/>
      <c r="D17" s="287"/>
      <c r="E17" s="287"/>
      <c r="F17" s="287"/>
      <c r="G17" s="288"/>
    </row>
    <row r="18" spans="1:7" ht="15" customHeight="1">
      <c r="A18" s="313"/>
      <c r="B18" s="70" t="s">
        <v>360</v>
      </c>
      <c r="C18" s="38" t="s">
        <v>37</v>
      </c>
      <c r="D18" s="71"/>
      <c r="E18" s="40">
        <v>3100</v>
      </c>
      <c r="F18" s="40">
        <f aca="true" t="shared" si="1" ref="F18:F26">E18</f>
        <v>3100</v>
      </c>
      <c r="G18" s="19">
        <f>3741</f>
        <v>3741</v>
      </c>
    </row>
    <row r="19" spans="1:7" ht="15" customHeight="1">
      <c r="A19" s="313"/>
      <c r="B19" s="70" t="s">
        <v>361</v>
      </c>
      <c r="C19" s="38" t="s">
        <v>39</v>
      </c>
      <c r="D19" s="71"/>
      <c r="E19" s="40">
        <v>200</v>
      </c>
      <c r="F19" s="40">
        <f t="shared" si="1"/>
        <v>200</v>
      </c>
      <c r="G19" s="19">
        <v>88</v>
      </c>
    </row>
    <row r="20" spans="1:7" ht="15" customHeight="1">
      <c r="A20" s="313"/>
      <c r="B20" s="70" t="s">
        <v>22</v>
      </c>
      <c r="C20" s="38" t="s">
        <v>71</v>
      </c>
      <c r="D20" s="71"/>
      <c r="E20" s="40">
        <v>300</v>
      </c>
      <c r="F20" s="40">
        <f t="shared" si="1"/>
        <v>300</v>
      </c>
      <c r="G20" s="19">
        <v>1186</v>
      </c>
    </row>
    <row r="21" spans="1:7" ht="15" customHeight="1">
      <c r="A21" s="313"/>
      <c r="B21" s="37" t="s">
        <v>362</v>
      </c>
      <c r="C21" s="38" t="s">
        <v>73</v>
      </c>
      <c r="D21" s="71"/>
      <c r="E21" s="40">
        <v>1800</v>
      </c>
      <c r="F21" s="40">
        <f t="shared" si="1"/>
        <v>1800</v>
      </c>
      <c r="G21" s="19">
        <v>543</v>
      </c>
    </row>
    <row r="22" spans="1:7" ht="15" customHeight="1">
      <c r="A22" s="313"/>
      <c r="B22" s="37" t="s">
        <v>363</v>
      </c>
      <c r="C22" s="38" t="s">
        <v>75</v>
      </c>
      <c r="D22" s="71"/>
      <c r="E22" s="40">
        <v>7350</v>
      </c>
      <c r="F22" s="40">
        <f t="shared" si="1"/>
        <v>7350</v>
      </c>
      <c r="G22" s="19">
        <v>6335</v>
      </c>
    </row>
    <row r="23" spans="1:7" ht="15" customHeight="1">
      <c r="A23" s="313"/>
      <c r="B23" s="37" t="s">
        <v>364</v>
      </c>
      <c r="C23" s="38" t="s">
        <v>77</v>
      </c>
      <c r="D23" s="71"/>
      <c r="E23" s="40">
        <v>20200</v>
      </c>
      <c r="F23" s="40">
        <f t="shared" si="1"/>
        <v>20200</v>
      </c>
      <c r="G23" s="19">
        <v>18680</v>
      </c>
    </row>
    <row r="24" spans="1:7" ht="15" customHeight="1">
      <c r="A24" s="313"/>
      <c r="B24" s="37" t="s">
        <v>365</v>
      </c>
      <c r="C24" s="38" t="s">
        <v>79</v>
      </c>
      <c r="D24" s="71"/>
      <c r="E24" s="40">
        <v>0</v>
      </c>
      <c r="F24" s="40">
        <f t="shared" si="1"/>
        <v>0</v>
      </c>
      <c r="G24" s="19"/>
    </row>
    <row r="25" spans="1:7" ht="15" customHeight="1">
      <c r="A25" s="313"/>
      <c r="B25" s="37" t="s">
        <v>366</v>
      </c>
      <c r="C25" s="38" t="s">
        <v>81</v>
      </c>
      <c r="D25" s="71"/>
      <c r="E25" s="40">
        <v>0</v>
      </c>
      <c r="F25" s="40">
        <f t="shared" si="1"/>
        <v>0</v>
      </c>
      <c r="G25" s="19"/>
    </row>
    <row r="26" spans="1:7" ht="15" customHeight="1">
      <c r="A26" s="313"/>
      <c r="B26" s="37" t="s">
        <v>367</v>
      </c>
      <c r="C26" s="38" t="s">
        <v>83</v>
      </c>
      <c r="D26" s="71"/>
      <c r="E26" s="40">
        <v>7100</v>
      </c>
      <c r="F26" s="40">
        <f t="shared" si="1"/>
        <v>7100</v>
      </c>
      <c r="G26" s="19">
        <v>4194</v>
      </c>
    </row>
    <row r="27" spans="1:7" ht="15" customHeight="1">
      <c r="A27" s="313"/>
      <c r="B27" s="37"/>
      <c r="C27" s="38" t="s">
        <v>85</v>
      </c>
      <c r="D27" s="71"/>
      <c r="E27" s="40"/>
      <c r="F27" s="40"/>
      <c r="G27" s="40"/>
    </row>
    <row r="28" spans="1:8" s="41" customFormat="1" ht="15" customHeight="1">
      <c r="A28" s="319"/>
      <c r="B28" s="72" t="s">
        <v>368</v>
      </c>
      <c r="C28" s="30" t="s">
        <v>87</v>
      </c>
      <c r="D28" s="35"/>
      <c r="E28" s="47">
        <f>SUM(E7:E16,E18:E26)</f>
        <v>98964</v>
      </c>
      <c r="F28" s="47">
        <f>SUM(F7:F16,F18:F26)</f>
        <v>98964</v>
      </c>
      <c r="G28" s="47">
        <f>SUM(G7:G16,G18:G26)</f>
        <v>92233</v>
      </c>
      <c r="H28" s="27"/>
    </row>
    <row r="29" spans="1:7" ht="15" customHeight="1">
      <c r="A29" s="318" t="s">
        <v>369</v>
      </c>
      <c r="B29" s="37" t="s">
        <v>370</v>
      </c>
      <c r="C29" s="38" t="s">
        <v>89</v>
      </c>
      <c r="D29" s="71"/>
      <c r="E29" s="40">
        <v>600</v>
      </c>
      <c r="F29" s="40">
        <f>E29</f>
        <v>600</v>
      </c>
      <c r="G29" s="19">
        <v>214</v>
      </c>
    </row>
    <row r="30" spans="1:7" ht="15" customHeight="1">
      <c r="A30" s="313"/>
      <c r="B30" s="286" t="s">
        <v>371</v>
      </c>
      <c r="C30" s="287"/>
      <c r="D30" s="287"/>
      <c r="E30" s="287"/>
      <c r="F30" s="287"/>
      <c r="G30" s="288"/>
    </row>
    <row r="31" spans="1:7" ht="15" customHeight="1">
      <c r="A31" s="313"/>
      <c r="B31" s="70" t="s">
        <v>360</v>
      </c>
      <c r="C31" s="38" t="s">
        <v>91</v>
      </c>
      <c r="D31" s="71"/>
      <c r="E31" s="32">
        <v>100</v>
      </c>
      <c r="F31" s="32">
        <f>E31</f>
        <v>100</v>
      </c>
      <c r="G31" s="225">
        <v>134</v>
      </c>
    </row>
    <row r="32" spans="1:7" ht="15" customHeight="1">
      <c r="A32" s="313"/>
      <c r="B32" s="70" t="s">
        <v>22</v>
      </c>
      <c r="C32" s="38" t="s">
        <v>93</v>
      </c>
      <c r="D32" s="71"/>
      <c r="E32" s="32">
        <v>500</v>
      </c>
      <c r="F32" s="32">
        <f>E32</f>
        <v>500</v>
      </c>
      <c r="G32" s="225">
        <v>849</v>
      </c>
    </row>
    <row r="33" spans="1:7" ht="15" customHeight="1">
      <c r="A33" s="313"/>
      <c r="B33" s="286" t="s">
        <v>372</v>
      </c>
      <c r="C33" s="287"/>
      <c r="D33" s="287"/>
      <c r="E33" s="287"/>
      <c r="F33" s="287"/>
      <c r="G33" s="288"/>
    </row>
    <row r="34" spans="1:7" ht="15" customHeight="1">
      <c r="A34" s="313"/>
      <c r="B34" s="70" t="s">
        <v>360</v>
      </c>
      <c r="C34" s="38" t="s">
        <v>95</v>
      </c>
      <c r="D34" s="71"/>
      <c r="E34" s="40">
        <v>20170</v>
      </c>
      <c r="F34" s="40">
        <f>E34</f>
        <v>20170</v>
      </c>
      <c r="G34" s="19">
        <v>20584</v>
      </c>
    </row>
    <row r="35" spans="1:7" ht="15" customHeight="1">
      <c r="A35" s="313"/>
      <c r="B35" s="70" t="s">
        <v>361</v>
      </c>
      <c r="C35" s="38" t="s">
        <v>130</v>
      </c>
      <c r="D35" s="71"/>
      <c r="E35" s="40">
        <v>200</v>
      </c>
      <c r="F35" s="40">
        <f>E35</f>
        <v>200</v>
      </c>
      <c r="G35" s="19">
        <v>22</v>
      </c>
    </row>
    <row r="36" spans="1:7" ht="15" customHeight="1">
      <c r="A36" s="313"/>
      <c r="B36" s="70" t="s">
        <v>22</v>
      </c>
      <c r="C36" s="38" t="s">
        <v>132</v>
      </c>
      <c r="D36" s="71"/>
      <c r="E36" s="40">
        <v>4100</v>
      </c>
      <c r="F36" s="40">
        <f>E36</f>
        <v>4100</v>
      </c>
      <c r="G36" s="19">
        <v>5127</v>
      </c>
    </row>
    <row r="37" spans="1:7" ht="15" customHeight="1">
      <c r="A37" s="313"/>
      <c r="B37" s="37" t="s">
        <v>373</v>
      </c>
      <c r="C37" s="38" t="s">
        <v>134</v>
      </c>
      <c r="D37" s="71"/>
      <c r="E37" s="40">
        <v>3500</v>
      </c>
      <c r="F37" s="40">
        <f>E37</f>
        <v>3500</v>
      </c>
      <c r="G37" s="19">
        <v>2802</v>
      </c>
    </row>
    <row r="38" spans="1:7" ht="15" customHeight="1">
      <c r="A38" s="313"/>
      <c r="B38" s="286" t="s">
        <v>374</v>
      </c>
      <c r="C38" s="287"/>
      <c r="D38" s="287"/>
      <c r="E38" s="287"/>
      <c r="F38" s="287"/>
      <c r="G38" s="288"/>
    </row>
    <row r="39" spans="1:7" ht="15" customHeight="1">
      <c r="A39" s="313"/>
      <c r="B39" s="70" t="s">
        <v>375</v>
      </c>
      <c r="C39" s="38" t="s">
        <v>136</v>
      </c>
      <c r="D39" s="71"/>
      <c r="E39" s="40">
        <v>500</v>
      </c>
      <c r="F39" s="40">
        <f>E39</f>
        <v>500</v>
      </c>
      <c r="G39" s="19">
        <v>266</v>
      </c>
    </row>
    <row r="40" spans="1:7" ht="15" customHeight="1">
      <c r="A40" s="313"/>
      <c r="B40" s="70" t="s">
        <v>376</v>
      </c>
      <c r="C40" s="38" t="s">
        <v>138</v>
      </c>
      <c r="D40" s="71"/>
      <c r="E40" s="40">
        <v>1700</v>
      </c>
      <c r="F40" s="40">
        <f>E40</f>
        <v>1700</v>
      </c>
      <c r="G40" s="19">
        <v>1656</v>
      </c>
    </row>
    <row r="41" spans="1:7" ht="15" customHeight="1">
      <c r="A41" s="313"/>
      <c r="B41" s="70" t="s">
        <v>22</v>
      </c>
      <c r="C41" s="38" t="s">
        <v>139</v>
      </c>
      <c r="D41" s="71"/>
      <c r="E41" s="40">
        <v>0</v>
      </c>
      <c r="F41" s="40">
        <f>E41</f>
        <v>0</v>
      </c>
      <c r="G41" s="19">
        <v>0</v>
      </c>
    </row>
    <row r="42" spans="1:7" ht="15" customHeight="1">
      <c r="A42" s="313"/>
      <c r="B42" s="286" t="s">
        <v>377</v>
      </c>
      <c r="C42" s="287"/>
      <c r="D42" s="287"/>
      <c r="E42" s="287"/>
      <c r="F42" s="287"/>
      <c r="G42" s="288"/>
    </row>
    <row r="43" spans="1:7" ht="15" customHeight="1">
      <c r="A43" s="313"/>
      <c r="B43" s="70" t="s">
        <v>378</v>
      </c>
      <c r="C43" s="38" t="s">
        <v>141</v>
      </c>
      <c r="D43" s="71"/>
      <c r="E43" s="40">
        <v>1100</v>
      </c>
      <c r="F43" s="40">
        <f>E43</f>
        <v>1100</v>
      </c>
      <c r="G43" s="19">
        <v>3965</v>
      </c>
    </row>
    <row r="44" spans="1:7" ht="15" customHeight="1">
      <c r="A44" s="313"/>
      <c r="B44" s="70" t="s">
        <v>379</v>
      </c>
      <c r="C44" s="38" t="s">
        <v>143</v>
      </c>
      <c r="D44" s="71"/>
      <c r="E44" s="40">
        <v>6600</v>
      </c>
      <c r="F44" s="40">
        <f>E44</f>
        <v>6600</v>
      </c>
      <c r="G44" s="19">
        <v>6503</v>
      </c>
    </row>
    <row r="45" spans="1:7" ht="15" customHeight="1">
      <c r="A45" s="313"/>
      <c r="B45" s="37" t="s">
        <v>380</v>
      </c>
      <c r="C45" s="38" t="s">
        <v>145</v>
      </c>
      <c r="D45" s="71"/>
      <c r="E45" s="40">
        <v>3900</v>
      </c>
      <c r="F45" s="40">
        <f>E45</f>
        <v>3900</v>
      </c>
      <c r="G45" s="19">
        <v>3942</v>
      </c>
    </row>
    <row r="46" spans="1:7" ht="15" customHeight="1">
      <c r="A46" s="313"/>
      <c r="B46" s="37" t="s">
        <v>381</v>
      </c>
      <c r="C46" s="38" t="s">
        <v>147</v>
      </c>
      <c r="D46" s="71"/>
      <c r="E46" s="40">
        <v>0</v>
      </c>
      <c r="F46" s="40">
        <f>E46</f>
        <v>0</v>
      </c>
      <c r="G46" s="19">
        <v>0</v>
      </c>
    </row>
    <row r="47" spans="1:7" ht="15" customHeight="1">
      <c r="A47" s="313"/>
      <c r="B47" s="37" t="s">
        <v>382</v>
      </c>
      <c r="C47" s="38" t="s">
        <v>149</v>
      </c>
      <c r="D47" s="71"/>
      <c r="E47" s="40">
        <v>3000</v>
      </c>
      <c r="F47" s="40">
        <f>E47</f>
        <v>3000</v>
      </c>
      <c r="G47" s="19">
        <v>2402</v>
      </c>
    </row>
    <row r="48" spans="1:7" ht="15" customHeight="1">
      <c r="A48" s="313"/>
      <c r="B48" s="286" t="s">
        <v>383</v>
      </c>
      <c r="C48" s="287"/>
      <c r="D48" s="287"/>
      <c r="E48" s="287"/>
      <c r="F48" s="287"/>
      <c r="G48" s="288"/>
    </row>
    <row r="49" spans="1:7" ht="15" customHeight="1">
      <c r="A49" s="313"/>
      <c r="B49" s="70" t="s">
        <v>384</v>
      </c>
      <c r="C49" s="38" t="s">
        <v>151</v>
      </c>
      <c r="D49" s="71"/>
      <c r="E49" s="40">
        <v>0</v>
      </c>
      <c r="F49" s="40">
        <f>E49</f>
        <v>0</v>
      </c>
      <c r="G49" s="19"/>
    </row>
    <row r="50" spans="1:7" ht="15" customHeight="1">
      <c r="A50" s="313"/>
      <c r="B50" s="70" t="s">
        <v>385</v>
      </c>
      <c r="C50" s="38" t="s">
        <v>153</v>
      </c>
      <c r="D50" s="71"/>
      <c r="E50" s="40">
        <v>1909.756</v>
      </c>
      <c r="F50" s="40">
        <f>E50</f>
        <v>1909.756</v>
      </c>
      <c r="G50" s="19">
        <v>1920</v>
      </c>
    </row>
    <row r="51" spans="1:7" ht="15" customHeight="1">
      <c r="A51" s="313"/>
      <c r="B51" s="70" t="s">
        <v>386</v>
      </c>
      <c r="C51" s="38" t="s">
        <v>155</v>
      </c>
      <c r="D51" s="71"/>
      <c r="E51" s="40">
        <v>0</v>
      </c>
      <c r="F51" s="40">
        <f>E51</f>
        <v>0</v>
      </c>
      <c r="G51" s="19">
        <v>9</v>
      </c>
    </row>
    <row r="52" spans="1:7" ht="15" customHeight="1">
      <c r="A52" s="313"/>
      <c r="B52" s="70" t="s">
        <v>387</v>
      </c>
      <c r="C52" s="38" t="s">
        <v>157</v>
      </c>
      <c r="D52" s="71"/>
      <c r="E52" s="40">
        <v>14250</v>
      </c>
      <c r="F52" s="40">
        <f>E52</f>
        <v>14250</v>
      </c>
      <c r="G52" s="19">
        <v>13373</v>
      </c>
    </row>
    <row r="53" spans="1:7" ht="15" customHeight="1">
      <c r="A53" s="319"/>
      <c r="B53" s="70" t="s">
        <v>388</v>
      </c>
      <c r="C53" s="38" t="s">
        <v>159</v>
      </c>
      <c r="D53" s="71"/>
      <c r="E53" s="40">
        <v>7960</v>
      </c>
      <c r="F53" s="40">
        <f>E53</f>
        <v>7960</v>
      </c>
      <c r="G53" s="19">
        <f>6772-6772+6334+215</f>
        <v>6549</v>
      </c>
    </row>
    <row r="54" spans="1:7" ht="12.75" customHeight="1">
      <c r="A54" s="28"/>
      <c r="B54" s="323" t="s">
        <v>99</v>
      </c>
      <c r="C54" s="324" t="s">
        <v>100</v>
      </c>
      <c r="D54" s="324" t="s">
        <v>101</v>
      </c>
      <c r="E54" s="17">
        <v>2011</v>
      </c>
      <c r="F54" s="17">
        <v>2011</v>
      </c>
      <c r="G54" s="17">
        <v>2011</v>
      </c>
    </row>
    <row r="55" spans="1:7" ht="30.75" customHeight="1">
      <c r="A55" s="28"/>
      <c r="B55" s="303"/>
      <c r="C55" s="297"/>
      <c r="D55" s="297"/>
      <c r="E55" s="18" t="s">
        <v>102</v>
      </c>
      <c r="F55" s="18" t="s">
        <v>103</v>
      </c>
      <c r="G55" s="18" t="s">
        <v>104</v>
      </c>
    </row>
    <row r="56" spans="1:7" ht="15" customHeight="1">
      <c r="A56" s="318" t="s">
        <v>389</v>
      </c>
      <c r="B56" s="37" t="s">
        <v>390</v>
      </c>
      <c r="C56" s="38" t="s">
        <v>161</v>
      </c>
      <c r="D56" s="71"/>
      <c r="E56" s="40">
        <v>0</v>
      </c>
      <c r="F56" s="40">
        <f>E56</f>
        <v>0</v>
      </c>
      <c r="G56" s="19">
        <v>0</v>
      </c>
    </row>
    <row r="57" spans="1:7" ht="15" customHeight="1">
      <c r="A57" s="313"/>
      <c r="B57" s="37" t="s">
        <v>391</v>
      </c>
      <c r="C57" s="38" t="s">
        <v>163</v>
      </c>
      <c r="D57" s="71"/>
      <c r="E57" s="40">
        <v>0</v>
      </c>
      <c r="F57" s="40">
        <f>E57</f>
        <v>0</v>
      </c>
      <c r="G57" s="19"/>
    </row>
    <row r="58" spans="1:7" ht="15" customHeight="1">
      <c r="A58" s="313"/>
      <c r="B58" s="286" t="s">
        <v>392</v>
      </c>
      <c r="C58" s="287"/>
      <c r="D58" s="287"/>
      <c r="E58" s="287"/>
      <c r="F58" s="287"/>
      <c r="G58" s="288"/>
    </row>
    <row r="59" spans="1:7" ht="15" customHeight="1">
      <c r="A59" s="313"/>
      <c r="B59" s="70" t="s">
        <v>393</v>
      </c>
      <c r="C59" s="38" t="s">
        <v>166</v>
      </c>
      <c r="D59" s="71"/>
      <c r="E59" s="40">
        <v>0</v>
      </c>
      <c r="F59" s="40">
        <f>E59</f>
        <v>0</v>
      </c>
      <c r="G59" s="19">
        <v>947</v>
      </c>
    </row>
    <row r="60" spans="1:7" ht="15" customHeight="1">
      <c r="A60" s="313"/>
      <c r="B60" s="70" t="s">
        <v>394</v>
      </c>
      <c r="C60" s="38" t="s">
        <v>168</v>
      </c>
      <c r="D60" s="71"/>
      <c r="E60" s="40">
        <v>800</v>
      </c>
      <c r="F60" s="40">
        <f>E60</f>
        <v>800</v>
      </c>
      <c r="G60" s="19">
        <v>534</v>
      </c>
    </row>
    <row r="61" spans="1:7" ht="15" customHeight="1">
      <c r="A61" s="313"/>
      <c r="B61" s="70" t="s">
        <v>22</v>
      </c>
      <c r="C61" s="38" t="s">
        <v>170</v>
      </c>
      <c r="D61" s="73"/>
      <c r="E61" s="40">
        <v>34850</v>
      </c>
      <c r="F61" s="40">
        <f>E61</f>
        <v>34850</v>
      </c>
      <c r="G61" s="19">
        <f>40044+1692</f>
        <v>41736</v>
      </c>
    </row>
    <row r="62" spans="1:8" s="75" customFormat="1" ht="15" customHeight="1">
      <c r="A62" s="313"/>
      <c r="B62" s="74" t="s">
        <v>395</v>
      </c>
      <c r="C62" s="38" t="s">
        <v>172</v>
      </c>
      <c r="D62" s="74"/>
      <c r="E62" s="40">
        <v>0</v>
      </c>
      <c r="F62" s="40">
        <f>E62</f>
        <v>0</v>
      </c>
      <c r="G62" s="19">
        <v>0</v>
      </c>
      <c r="H62" s="27"/>
    </row>
    <row r="63" spans="1:7" ht="15" customHeight="1">
      <c r="A63" s="319"/>
      <c r="B63" s="76" t="s">
        <v>396</v>
      </c>
      <c r="C63" s="38" t="s">
        <v>174</v>
      </c>
      <c r="D63" s="71"/>
      <c r="E63" s="77">
        <f>SUM(E29,E31:E32,E34:E37,E39:E41,E43:E47,E49:E53,E56:E57,E59:E62)</f>
        <v>105739.756</v>
      </c>
      <c r="F63" s="77">
        <f>SUM(F29,F31:F32,F34:F37,F39:F41,F43:F47,F49:F53,F56:F57,F59:F62)</f>
        <v>105739.756</v>
      </c>
      <c r="G63" s="77">
        <f>SUM(G29,G31:G32,G34:G37,G39:G41,G43:G47,G49:G53,G56:G57,G59:G62)</f>
        <v>113534</v>
      </c>
    </row>
    <row r="64" spans="1:8" s="28" customFormat="1" ht="15" customHeight="1">
      <c r="A64" s="318" t="s">
        <v>397</v>
      </c>
      <c r="B64" s="37" t="s">
        <v>398</v>
      </c>
      <c r="C64" s="38" t="s">
        <v>176</v>
      </c>
      <c r="D64" s="71"/>
      <c r="E64" s="40">
        <v>0</v>
      </c>
      <c r="F64" s="40">
        <f>E64</f>
        <v>0</v>
      </c>
      <c r="G64" s="19">
        <v>457</v>
      </c>
      <c r="H64" s="27"/>
    </row>
    <row r="65" spans="1:8" s="28" customFormat="1" ht="15" customHeight="1">
      <c r="A65" s="320"/>
      <c r="B65" s="37" t="s">
        <v>399</v>
      </c>
      <c r="C65" s="38" t="s">
        <v>178</v>
      </c>
      <c r="D65" s="78"/>
      <c r="E65" s="40">
        <v>6000</v>
      </c>
      <c r="F65" s="40">
        <f>E65</f>
        <v>6000</v>
      </c>
      <c r="G65" s="19">
        <v>6096</v>
      </c>
      <c r="H65" s="27"/>
    </row>
    <row r="66" spans="1:7" ht="15" customHeight="1">
      <c r="A66" s="320"/>
      <c r="B66" s="286" t="s">
        <v>400</v>
      </c>
      <c r="C66" s="287"/>
      <c r="D66" s="287"/>
      <c r="E66" s="287"/>
      <c r="F66" s="287"/>
      <c r="G66" s="288"/>
    </row>
    <row r="67" spans="1:7" ht="15" customHeight="1">
      <c r="A67" s="320"/>
      <c r="B67" s="70" t="s">
        <v>401</v>
      </c>
      <c r="C67" s="38" t="s">
        <v>180</v>
      </c>
      <c r="D67" s="71"/>
      <c r="E67" s="40">
        <v>25</v>
      </c>
      <c r="F67" s="40">
        <f>E67</f>
        <v>25</v>
      </c>
      <c r="G67" s="19">
        <v>39</v>
      </c>
    </row>
    <row r="68" spans="1:7" ht="15" customHeight="1">
      <c r="A68" s="320"/>
      <c r="B68" s="70" t="s">
        <v>402</v>
      </c>
      <c r="C68" s="38" t="s">
        <v>182</v>
      </c>
      <c r="D68" s="71"/>
      <c r="E68" s="40">
        <v>1800</v>
      </c>
      <c r="F68" s="40">
        <f>E68</f>
        <v>1800</v>
      </c>
      <c r="G68" s="19">
        <v>921</v>
      </c>
    </row>
    <row r="69" spans="1:7" ht="15" customHeight="1">
      <c r="A69" s="320"/>
      <c r="B69" s="70" t="s">
        <v>403</v>
      </c>
      <c r="C69" s="38" t="s">
        <v>184</v>
      </c>
      <c r="D69" s="71"/>
      <c r="E69" s="40">
        <v>0</v>
      </c>
      <c r="F69" s="40">
        <f>E69</f>
        <v>0</v>
      </c>
      <c r="G69" s="19">
        <v>4</v>
      </c>
    </row>
    <row r="70" spans="1:7" ht="15" customHeight="1">
      <c r="A70" s="320"/>
      <c r="B70" s="37" t="s">
        <v>404</v>
      </c>
      <c r="C70" s="38" t="s">
        <v>186</v>
      </c>
      <c r="D70" s="71"/>
      <c r="E70" s="40">
        <v>250</v>
      </c>
      <c r="F70" s="40">
        <f>E70</f>
        <v>250</v>
      </c>
      <c r="G70" s="19">
        <v>296</v>
      </c>
    </row>
    <row r="71" spans="1:7" ht="15" customHeight="1">
      <c r="A71" s="320"/>
      <c r="B71" s="37" t="s">
        <v>405</v>
      </c>
      <c r="C71" s="38" t="s">
        <v>188</v>
      </c>
      <c r="D71" s="71"/>
      <c r="E71" s="40">
        <v>0</v>
      </c>
      <c r="F71" s="40">
        <f>E71</f>
        <v>0</v>
      </c>
      <c r="G71" s="19">
        <v>0</v>
      </c>
    </row>
    <row r="72" spans="1:7" ht="12.75">
      <c r="A72" s="321"/>
      <c r="B72" s="79" t="s">
        <v>406</v>
      </c>
      <c r="C72" s="38" t="s">
        <v>190</v>
      </c>
      <c r="D72" s="80"/>
      <c r="E72" s="81">
        <f>SUM(E64:E65,E67:E71)</f>
        <v>8075</v>
      </c>
      <c r="F72" s="81">
        <f>SUM(F64:F65,F67:F71)</f>
        <v>8075</v>
      </c>
      <c r="G72" s="81">
        <f>SUM(G64:G65,G67:G71)</f>
        <v>7813</v>
      </c>
    </row>
    <row r="73" spans="1:254" s="83" customFormat="1" ht="15" customHeight="1">
      <c r="A73" s="318" t="s">
        <v>407</v>
      </c>
      <c r="B73" s="37" t="s">
        <v>408</v>
      </c>
      <c r="C73" s="38" t="s">
        <v>192</v>
      </c>
      <c r="D73" s="71"/>
      <c r="E73" s="40">
        <v>0</v>
      </c>
      <c r="F73" s="40">
        <f>E73</f>
        <v>0</v>
      </c>
      <c r="G73" s="19"/>
      <c r="H73" s="27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</row>
    <row r="74" spans="1:254" s="83" customFormat="1" ht="15" customHeight="1">
      <c r="A74" s="322"/>
      <c r="B74" s="37" t="s">
        <v>409</v>
      </c>
      <c r="C74" s="38" t="s">
        <v>194</v>
      </c>
      <c r="D74" s="71"/>
      <c r="E74" s="40">
        <v>121668</v>
      </c>
      <c r="F74" s="40">
        <f>E74</f>
        <v>121668</v>
      </c>
      <c r="G74" s="19">
        <v>137868</v>
      </c>
      <c r="H74" s="27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</row>
    <row r="75" spans="1:254" s="83" customFormat="1" ht="15" customHeight="1">
      <c r="A75" s="314"/>
      <c r="B75" s="37" t="s">
        <v>410</v>
      </c>
      <c r="C75" s="38" t="s">
        <v>196</v>
      </c>
      <c r="D75" s="71"/>
      <c r="E75" s="40">
        <v>0</v>
      </c>
      <c r="F75" s="40">
        <f>E75</f>
        <v>0</v>
      </c>
      <c r="G75" s="19">
        <v>20</v>
      </c>
      <c r="H75" s="27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</row>
    <row r="76" spans="1:254" s="83" customFormat="1" ht="15" customHeight="1">
      <c r="A76" s="313" t="s">
        <v>411</v>
      </c>
      <c r="B76" s="37" t="s">
        <v>412</v>
      </c>
      <c r="C76" s="38" t="s">
        <v>198</v>
      </c>
      <c r="D76" s="71"/>
      <c r="E76" s="40">
        <v>0</v>
      </c>
      <c r="F76" s="40">
        <f>E76</f>
        <v>0</v>
      </c>
      <c r="G76" s="19"/>
      <c r="H76" s="27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</row>
    <row r="77" spans="1:254" s="83" customFormat="1" ht="12.75">
      <c r="A77" s="313"/>
      <c r="B77" s="37" t="s">
        <v>413</v>
      </c>
      <c r="C77" s="38" t="s">
        <v>200</v>
      </c>
      <c r="D77" s="38"/>
      <c r="E77" s="40">
        <v>0</v>
      </c>
      <c r="F77" s="40">
        <f>E77</f>
        <v>0</v>
      </c>
      <c r="G77" s="19">
        <v>922</v>
      </c>
      <c r="H77" s="27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</row>
    <row r="78" spans="1:8" s="41" customFormat="1" ht="15" customHeight="1">
      <c r="A78" s="314"/>
      <c r="B78" s="72" t="s">
        <v>414</v>
      </c>
      <c r="C78" s="30" t="s">
        <v>202</v>
      </c>
      <c r="D78" s="84"/>
      <c r="E78" s="85">
        <f>SUM(E76:E77)</f>
        <v>0</v>
      </c>
      <c r="F78" s="85">
        <f>SUM(F76:F77)</f>
        <v>0</v>
      </c>
      <c r="G78" s="85">
        <f>SUM(G76:G77)</f>
        <v>922</v>
      </c>
      <c r="H78" s="27"/>
    </row>
    <row r="79" spans="1:7" ht="15" customHeight="1">
      <c r="A79" s="316" t="s">
        <v>415</v>
      </c>
      <c r="B79" s="325"/>
      <c r="C79" s="325"/>
      <c r="D79" s="325"/>
      <c r="E79" s="325"/>
      <c r="F79" s="325"/>
      <c r="G79" s="326"/>
    </row>
    <row r="80" spans="1:7" ht="15" customHeight="1">
      <c r="A80" s="318" t="s">
        <v>416</v>
      </c>
      <c r="B80" s="37" t="s">
        <v>417</v>
      </c>
      <c r="C80" s="38" t="s">
        <v>204</v>
      </c>
      <c r="D80" s="71"/>
      <c r="E80" s="40">
        <v>0</v>
      </c>
      <c r="F80" s="40">
        <f aca="true" t="shared" si="2" ref="F80:F87">E80</f>
        <v>0</v>
      </c>
      <c r="G80" s="19"/>
    </row>
    <row r="81" spans="1:7" ht="15" customHeight="1">
      <c r="A81" s="313"/>
      <c r="B81" s="37" t="s">
        <v>418</v>
      </c>
      <c r="C81" s="38" t="s">
        <v>206</v>
      </c>
      <c r="D81" s="71"/>
      <c r="E81" s="40">
        <v>0</v>
      </c>
      <c r="F81" s="40">
        <f t="shared" si="2"/>
        <v>0</v>
      </c>
      <c r="G81" s="19"/>
    </row>
    <row r="82" spans="1:7" ht="15" customHeight="1">
      <c r="A82" s="313"/>
      <c r="B82" s="37" t="s">
        <v>419</v>
      </c>
      <c r="C82" s="38" t="s">
        <v>208</v>
      </c>
      <c r="D82" s="71"/>
      <c r="E82" s="40">
        <v>0</v>
      </c>
      <c r="F82" s="40">
        <f t="shared" si="2"/>
        <v>0</v>
      </c>
      <c r="G82" s="19"/>
    </row>
    <row r="83" spans="1:7" ht="15" customHeight="1">
      <c r="A83" s="313"/>
      <c r="B83" s="37" t="s">
        <v>408</v>
      </c>
      <c r="C83" s="38" t="s">
        <v>210</v>
      </c>
      <c r="D83" s="71"/>
      <c r="E83" s="40">
        <v>0</v>
      </c>
      <c r="F83" s="40">
        <f t="shared" si="2"/>
        <v>0</v>
      </c>
      <c r="G83" s="19"/>
    </row>
    <row r="84" spans="1:7" ht="15" customHeight="1">
      <c r="A84" s="313"/>
      <c r="B84" s="37" t="s">
        <v>409</v>
      </c>
      <c r="C84" s="38" t="s">
        <v>212</v>
      </c>
      <c r="D84" s="71"/>
      <c r="E84" s="40">
        <v>0</v>
      </c>
      <c r="F84" s="40">
        <f t="shared" si="2"/>
        <v>0</v>
      </c>
      <c r="G84" s="19"/>
    </row>
    <row r="85" spans="1:7" ht="15" customHeight="1">
      <c r="A85" s="313"/>
      <c r="B85" s="37" t="s">
        <v>410</v>
      </c>
      <c r="C85" s="38" t="s">
        <v>214</v>
      </c>
      <c r="D85" s="71"/>
      <c r="E85" s="40">
        <v>0</v>
      </c>
      <c r="F85" s="40">
        <f t="shared" si="2"/>
        <v>0</v>
      </c>
      <c r="G85" s="19"/>
    </row>
    <row r="86" spans="1:7" ht="15" customHeight="1">
      <c r="A86" s="313"/>
      <c r="B86" s="37" t="s">
        <v>412</v>
      </c>
      <c r="C86" s="38" t="s">
        <v>215</v>
      </c>
      <c r="D86" s="71"/>
      <c r="E86" s="40">
        <v>0</v>
      </c>
      <c r="F86" s="40">
        <f t="shared" si="2"/>
        <v>0</v>
      </c>
      <c r="G86" s="19"/>
    </row>
    <row r="87" spans="1:7" ht="12.75">
      <c r="A87" s="313"/>
      <c r="B87" s="37" t="s">
        <v>413</v>
      </c>
      <c r="C87" s="38" t="s">
        <v>217</v>
      </c>
      <c r="D87" s="71"/>
      <c r="E87" s="40">
        <v>0</v>
      </c>
      <c r="F87" s="40">
        <f t="shared" si="2"/>
        <v>0</v>
      </c>
      <c r="G87" s="19"/>
    </row>
    <row r="88" spans="1:7" ht="12.75">
      <c r="A88" s="319"/>
      <c r="B88" s="86" t="s">
        <v>420</v>
      </c>
      <c r="C88" s="38" t="s">
        <v>218</v>
      </c>
      <c r="D88" s="80"/>
      <c r="E88" s="81">
        <f>SUM(E80:E87)</f>
        <v>0</v>
      </c>
      <c r="F88" s="81">
        <f>SUM(F80:F87)</f>
        <v>0</v>
      </c>
      <c r="G88" s="81">
        <f>SUM(G80:G87)</f>
        <v>0</v>
      </c>
    </row>
    <row r="89" spans="1:7" ht="27.75" customHeight="1">
      <c r="A89" s="87"/>
      <c r="B89" s="88" t="s">
        <v>421</v>
      </c>
      <c r="C89" s="38" t="s">
        <v>220</v>
      </c>
      <c r="D89" s="89"/>
      <c r="E89" s="90">
        <f>E28+E63+E72+E73+E74+E75+E78+E88</f>
        <v>334446.756</v>
      </c>
      <c r="F89" s="90">
        <f>F28+F63+F72+F78+F88+F73+F74+F75</f>
        <v>334446.756</v>
      </c>
      <c r="G89" s="90">
        <f>G28+G63+G72+G78+G88+G73+G74+G75</f>
        <v>352390</v>
      </c>
    </row>
    <row r="90" spans="2:7" ht="24.75" customHeight="1">
      <c r="B90" s="289" t="s">
        <v>422</v>
      </c>
      <c r="C90" s="290"/>
      <c r="D90" s="290"/>
      <c r="E90" s="290"/>
      <c r="F90" s="290"/>
      <c r="G90" s="291"/>
    </row>
    <row r="91" spans="2:7" ht="24.75" customHeight="1">
      <c r="B91" s="292" t="s">
        <v>32</v>
      </c>
      <c r="C91" s="293"/>
      <c r="D91" s="293"/>
      <c r="E91" s="293"/>
      <c r="F91" s="293"/>
      <c r="G91" s="294"/>
    </row>
    <row r="92" spans="2:8" s="28" customFormat="1" ht="12.75">
      <c r="B92" s="307" t="s">
        <v>99</v>
      </c>
      <c r="C92" s="308" t="s">
        <v>100</v>
      </c>
      <c r="D92" s="308" t="s">
        <v>101</v>
      </c>
      <c r="E92" s="17">
        <v>2011</v>
      </c>
      <c r="F92" s="17">
        <v>2011</v>
      </c>
      <c r="G92" s="17">
        <v>2011</v>
      </c>
      <c r="H92" s="27"/>
    </row>
    <row r="93" spans="2:8" s="28" customFormat="1" ht="31.5" customHeight="1">
      <c r="B93" s="307"/>
      <c r="C93" s="308"/>
      <c r="D93" s="308"/>
      <c r="E93" s="18" t="s">
        <v>102</v>
      </c>
      <c r="F93" s="18" t="s">
        <v>103</v>
      </c>
      <c r="G93" s="18" t="s">
        <v>104</v>
      </c>
      <c r="H93" s="27"/>
    </row>
    <row r="94" spans="2:7" ht="12.75">
      <c r="B94" s="309" t="s">
        <v>423</v>
      </c>
      <c r="C94" s="309"/>
      <c r="D94" s="309"/>
      <c r="E94" s="309"/>
      <c r="F94" s="309"/>
      <c r="G94" s="309"/>
    </row>
    <row r="95" spans="1:8" s="92" customFormat="1" ht="15" customHeight="1">
      <c r="A95" s="310" t="s">
        <v>424</v>
      </c>
      <c r="B95" s="283" t="s">
        <v>425</v>
      </c>
      <c r="C95" s="284"/>
      <c r="D95" s="284"/>
      <c r="E95" s="284"/>
      <c r="F95" s="284"/>
      <c r="G95" s="285"/>
      <c r="H95" s="27"/>
    </row>
    <row r="96" spans="1:8" s="92" customFormat="1" ht="15" customHeight="1">
      <c r="A96" s="311"/>
      <c r="B96" s="93" t="s">
        <v>426</v>
      </c>
      <c r="C96" s="38" t="s">
        <v>11</v>
      </c>
      <c r="D96" s="94"/>
      <c r="E96" s="40">
        <v>471658</v>
      </c>
      <c r="F96" s="40">
        <f>E96</f>
        <v>471658</v>
      </c>
      <c r="G96" s="19">
        <f>475297+1237-3008</f>
        <v>473526</v>
      </c>
      <c r="H96" s="27"/>
    </row>
    <row r="97" spans="1:8" s="92" customFormat="1" ht="15" customHeight="1">
      <c r="A97" s="311"/>
      <c r="B97" s="93" t="s">
        <v>427</v>
      </c>
      <c r="C97" s="38" t="s">
        <v>13</v>
      </c>
      <c r="D97" s="94"/>
      <c r="E97" s="40">
        <v>710</v>
      </c>
      <c r="F97" s="40">
        <f>E97</f>
        <v>710</v>
      </c>
      <c r="G97" s="19">
        <v>710</v>
      </c>
      <c r="H97" s="27"/>
    </row>
    <row r="98" spans="1:8" s="92" customFormat="1" ht="15" customHeight="1">
      <c r="A98" s="311"/>
      <c r="B98" s="93" t="s">
        <v>428</v>
      </c>
      <c r="C98" s="38" t="s">
        <v>15</v>
      </c>
      <c r="D98" s="94"/>
      <c r="E98" s="40">
        <v>89000</v>
      </c>
      <c r="F98" s="40">
        <f>E98</f>
        <v>89000</v>
      </c>
      <c r="G98" s="19">
        <v>91981</v>
      </c>
      <c r="H98" s="27"/>
    </row>
    <row r="99" spans="1:8" s="92" customFormat="1" ht="15" customHeight="1">
      <c r="A99" s="311"/>
      <c r="B99" s="93" t="s">
        <v>429</v>
      </c>
      <c r="C99" s="38" t="s">
        <v>17</v>
      </c>
      <c r="D99" s="94"/>
      <c r="E99" s="40">
        <v>0</v>
      </c>
      <c r="F99" s="40">
        <f>E99</f>
        <v>0</v>
      </c>
      <c r="G99" s="19">
        <v>0</v>
      </c>
      <c r="H99" s="27"/>
    </row>
    <row r="100" spans="1:8" s="92" customFormat="1" ht="15" customHeight="1">
      <c r="A100" s="311"/>
      <c r="B100" s="93" t="s">
        <v>430</v>
      </c>
      <c r="C100" s="38" t="s">
        <v>23</v>
      </c>
      <c r="D100" s="94"/>
      <c r="E100" s="40">
        <v>0</v>
      </c>
      <c r="F100" s="40">
        <f>E100</f>
        <v>0</v>
      </c>
      <c r="G100" s="19">
        <v>0</v>
      </c>
      <c r="H100" s="27"/>
    </row>
    <row r="101" spans="1:8" s="92" customFormat="1" ht="15" customHeight="1">
      <c r="A101" s="311"/>
      <c r="B101" s="95" t="s">
        <v>431</v>
      </c>
      <c r="C101" s="38" t="s">
        <v>25</v>
      </c>
      <c r="D101" s="94"/>
      <c r="E101" s="81">
        <f>SUM(E96:E100)</f>
        <v>561368</v>
      </c>
      <c r="F101" s="81">
        <f>SUM(F96:F100)</f>
        <v>561368</v>
      </c>
      <c r="G101" s="81">
        <f>SUM(G96:G100)</f>
        <v>566217</v>
      </c>
      <c r="H101" s="27"/>
    </row>
    <row r="102" spans="1:8" s="92" customFormat="1" ht="13.5">
      <c r="A102" s="311"/>
      <c r="B102" s="283" t="s">
        <v>432</v>
      </c>
      <c r="C102" s="284"/>
      <c r="D102" s="284"/>
      <c r="E102" s="284"/>
      <c r="F102" s="284"/>
      <c r="G102" s="285"/>
      <c r="H102" s="27"/>
    </row>
    <row r="103" spans="1:8" s="92" customFormat="1" ht="15" customHeight="1">
      <c r="A103" s="311"/>
      <c r="B103" s="93" t="s">
        <v>433</v>
      </c>
      <c r="C103" s="38" t="s">
        <v>29</v>
      </c>
      <c r="D103" s="94"/>
      <c r="E103" s="40">
        <v>12000</v>
      </c>
      <c r="F103" s="40">
        <f aca="true" t="shared" si="3" ref="F103:F109">E103</f>
        <v>12000</v>
      </c>
      <c r="G103" s="19">
        <f>13753</f>
        <v>13753</v>
      </c>
      <c r="H103" s="27"/>
    </row>
    <row r="104" spans="1:8" s="92" customFormat="1" ht="15" customHeight="1">
      <c r="A104" s="311"/>
      <c r="B104" s="93" t="s">
        <v>434</v>
      </c>
      <c r="C104" s="38" t="s">
        <v>31</v>
      </c>
      <c r="D104" s="94"/>
      <c r="E104" s="40">
        <v>0</v>
      </c>
      <c r="F104" s="40">
        <f t="shared" si="3"/>
        <v>0</v>
      </c>
      <c r="G104" s="19">
        <v>0</v>
      </c>
      <c r="H104" s="27"/>
    </row>
    <row r="105" spans="1:8" s="92" customFormat="1" ht="15" customHeight="1">
      <c r="A105" s="311"/>
      <c r="B105" s="93" t="s">
        <v>435</v>
      </c>
      <c r="C105" s="38" t="s">
        <v>33</v>
      </c>
      <c r="D105" s="94"/>
      <c r="E105" s="40">
        <v>0</v>
      </c>
      <c r="F105" s="40">
        <f t="shared" si="3"/>
        <v>0</v>
      </c>
      <c r="G105" s="19"/>
      <c r="H105" s="27"/>
    </row>
    <row r="106" spans="1:8" s="92" customFormat="1" ht="15" customHeight="1">
      <c r="A106" s="311"/>
      <c r="B106" s="93" t="s">
        <v>436</v>
      </c>
      <c r="C106" s="38" t="s">
        <v>35</v>
      </c>
      <c r="D106" s="94"/>
      <c r="E106" s="40">
        <v>39364</v>
      </c>
      <c r="F106" s="40">
        <f t="shared" si="3"/>
        <v>39364</v>
      </c>
      <c r="G106" s="19">
        <v>38763</v>
      </c>
      <c r="H106" s="27"/>
    </row>
    <row r="107" spans="1:8" s="92" customFormat="1" ht="22.5">
      <c r="A107" s="311"/>
      <c r="B107" s="93" t="s">
        <v>437</v>
      </c>
      <c r="C107" s="38" t="s">
        <v>37</v>
      </c>
      <c r="D107" s="94"/>
      <c r="E107" s="40">
        <v>3000</v>
      </c>
      <c r="F107" s="40">
        <f t="shared" si="3"/>
        <v>3000</v>
      </c>
      <c r="G107" s="19">
        <v>4564</v>
      </c>
      <c r="H107" s="27"/>
    </row>
    <row r="108" spans="1:8" s="92" customFormat="1" ht="22.5">
      <c r="A108" s="311"/>
      <c r="B108" s="93" t="s">
        <v>438</v>
      </c>
      <c r="C108" s="38" t="s">
        <v>39</v>
      </c>
      <c r="D108" s="94"/>
      <c r="E108" s="40">
        <v>40084</v>
      </c>
      <c r="F108" s="40">
        <f t="shared" si="3"/>
        <v>40084</v>
      </c>
      <c r="G108" s="19">
        <f>38440-1</f>
        <v>38439</v>
      </c>
      <c r="H108" s="27"/>
    </row>
    <row r="109" spans="1:9" s="222" customFormat="1" ht="15" customHeight="1">
      <c r="A109" s="311"/>
      <c r="B109" s="219" t="s">
        <v>687</v>
      </c>
      <c r="C109" s="30" t="s">
        <v>71</v>
      </c>
      <c r="D109" s="220"/>
      <c r="E109" s="32">
        <v>9406</v>
      </c>
      <c r="F109" s="32">
        <f t="shared" si="3"/>
        <v>9406</v>
      </c>
      <c r="G109" s="225">
        <v>0</v>
      </c>
      <c r="H109" s="221"/>
      <c r="I109" s="221"/>
    </row>
    <row r="110" spans="1:8" s="92" customFormat="1" ht="13.5">
      <c r="A110" s="311"/>
      <c r="B110" s="95" t="s">
        <v>439</v>
      </c>
      <c r="C110" s="38" t="s">
        <v>73</v>
      </c>
      <c r="D110" s="96"/>
      <c r="E110" s="81">
        <f>SUM(E103:E109)</f>
        <v>103854</v>
      </c>
      <c r="F110" s="81">
        <f>SUM(F103:F109)</f>
        <v>103854</v>
      </c>
      <c r="G110" s="81">
        <f>SUM(G103:G109)</f>
        <v>95519</v>
      </c>
      <c r="H110" s="27"/>
    </row>
    <row r="111" spans="1:8" s="92" customFormat="1" ht="15" customHeight="1">
      <c r="A111" s="312"/>
      <c r="B111" s="97" t="s">
        <v>440</v>
      </c>
      <c r="C111" s="38" t="s">
        <v>75</v>
      </c>
      <c r="D111" s="89"/>
      <c r="E111" s="98">
        <f>E101+E110</f>
        <v>665222</v>
      </c>
      <c r="F111" s="98">
        <f>F101+F110</f>
        <v>665222</v>
      </c>
      <c r="G111" s="98">
        <f>G101+G110</f>
        <v>661736</v>
      </c>
      <c r="H111" s="27"/>
    </row>
    <row r="112" spans="1:8" s="92" customFormat="1" ht="15" customHeight="1">
      <c r="A112" s="310" t="s">
        <v>441</v>
      </c>
      <c r="B112" s="93" t="s">
        <v>442</v>
      </c>
      <c r="C112" s="38" t="s">
        <v>77</v>
      </c>
      <c r="D112" s="94"/>
      <c r="E112" s="40">
        <v>1600</v>
      </c>
      <c r="F112" s="40">
        <f>E112</f>
        <v>1600</v>
      </c>
      <c r="G112" s="19">
        <v>1523</v>
      </c>
      <c r="H112" s="27"/>
    </row>
    <row r="113" spans="1:8" s="92" customFormat="1" ht="15" customHeight="1">
      <c r="A113" s="311"/>
      <c r="B113" s="93" t="s">
        <v>443</v>
      </c>
      <c r="C113" s="38" t="s">
        <v>79</v>
      </c>
      <c r="D113" s="94"/>
      <c r="E113" s="40">
        <v>3626</v>
      </c>
      <c r="F113" s="40">
        <f>E113</f>
        <v>3626</v>
      </c>
      <c r="G113" s="19">
        <v>3396</v>
      </c>
      <c r="H113" s="27"/>
    </row>
    <row r="114" spans="1:8" s="92" customFormat="1" ht="13.5">
      <c r="A114" s="311"/>
      <c r="B114" s="93" t="s">
        <v>444</v>
      </c>
      <c r="C114" s="38" t="s">
        <v>81</v>
      </c>
      <c r="D114" s="94"/>
      <c r="E114" s="40">
        <v>0</v>
      </c>
      <c r="F114" s="40">
        <f>E114</f>
        <v>0</v>
      </c>
      <c r="G114" s="19"/>
      <c r="H114" s="27"/>
    </row>
    <row r="115" spans="1:8" s="92" customFormat="1" ht="15" customHeight="1">
      <c r="A115" s="311"/>
      <c r="B115" s="93" t="s">
        <v>445</v>
      </c>
      <c r="C115" s="38" t="s">
        <v>83</v>
      </c>
      <c r="D115" s="99"/>
      <c r="E115" s="40">
        <v>4600</v>
      </c>
      <c r="F115" s="40">
        <f>E115</f>
        <v>4600</v>
      </c>
      <c r="G115" s="19">
        <v>4676</v>
      </c>
      <c r="H115" s="27"/>
    </row>
    <row r="116" spans="1:8" s="92" customFormat="1" ht="15" customHeight="1">
      <c r="A116" s="311"/>
      <c r="B116" s="93" t="s">
        <v>446</v>
      </c>
      <c r="C116" s="38" t="s">
        <v>85</v>
      </c>
      <c r="D116" s="94"/>
      <c r="E116" s="40">
        <v>1000</v>
      </c>
      <c r="F116" s="40">
        <f>E116</f>
        <v>1000</v>
      </c>
      <c r="G116" s="19">
        <v>1753</v>
      </c>
      <c r="H116" s="27"/>
    </row>
    <row r="117" spans="1:8" s="92" customFormat="1" ht="15" customHeight="1">
      <c r="A117" s="311"/>
      <c r="B117" s="330" t="s">
        <v>447</v>
      </c>
      <c r="C117" s="331"/>
      <c r="D117" s="331"/>
      <c r="E117" s="331"/>
      <c r="F117" s="331"/>
      <c r="G117" s="332"/>
      <c r="H117" s="27"/>
    </row>
    <row r="118" spans="1:8" s="92" customFormat="1" ht="15" customHeight="1">
      <c r="A118" s="311"/>
      <c r="B118" s="100" t="s">
        <v>448</v>
      </c>
      <c r="C118" s="38" t="s">
        <v>87</v>
      </c>
      <c r="D118" s="94"/>
      <c r="E118" s="40">
        <v>36720</v>
      </c>
      <c r="F118" s="40">
        <f aca="true" t="shared" si="4" ref="F118:F128">E118</f>
        <v>36720</v>
      </c>
      <c r="G118" s="19">
        <v>34722</v>
      </c>
      <c r="H118" s="27"/>
    </row>
    <row r="119" spans="1:8" s="92" customFormat="1" ht="15" customHeight="1">
      <c r="A119" s="311"/>
      <c r="B119" s="100" t="s">
        <v>449</v>
      </c>
      <c r="C119" s="38" t="s">
        <v>89</v>
      </c>
      <c r="D119" s="94"/>
      <c r="E119" s="40">
        <v>20829</v>
      </c>
      <c r="F119" s="40">
        <f t="shared" si="4"/>
        <v>20829</v>
      </c>
      <c r="G119" s="19">
        <v>20862</v>
      </c>
      <c r="H119" s="27"/>
    </row>
    <row r="120" spans="1:8" s="92" customFormat="1" ht="15" customHeight="1">
      <c r="A120" s="311"/>
      <c r="B120" s="100" t="s">
        <v>450</v>
      </c>
      <c r="C120" s="38" t="s">
        <v>91</v>
      </c>
      <c r="D120" s="99"/>
      <c r="E120" s="40">
        <v>21340</v>
      </c>
      <c r="F120" s="40">
        <f t="shared" si="4"/>
        <v>21340</v>
      </c>
      <c r="G120" s="19">
        <f>26830+801+4987+423+4715</f>
        <v>37756</v>
      </c>
      <c r="H120" s="27"/>
    </row>
    <row r="121" spans="1:8" s="92" customFormat="1" ht="15" customHeight="1">
      <c r="A121" s="311"/>
      <c r="B121" s="100" t="s">
        <v>451</v>
      </c>
      <c r="C121" s="38" t="s">
        <v>93</v>
      </c>
      <c r="D121" s="94"/>
      <c r="E121" s="40">
        <v>0</v>
      </c>
      <c r="F121" s="40">
        <f t="shared" si="4"/>
        <v>0</v>
      </c>
      <c r="G121" s="19"/>
      <c r="H121" s="27"/>
    </row>
    <row r="122" spans="1:8" s="92" customFormat="1" ht="13.5">
      <c r="A122" s="311"/>
      <c r="B122" s="100" t="s">
        <v>452</v>
      </c>
      <c r="C122" s="38" t="s">
        <v>95</v>
      </c>
      <c r="D122" s="94"/>
      <c r="E122" s="40">
        <v>6000</v>
      </c>
      <c r="F122" s="40">
        <f t="shared" si="4"/>
        <v>6000</v>
      </c>
      <c r="G122" s="19">
        <v>5343</v>
      </c>
      <c r="H122" s="27"/>
    </row>
    <row r="123" spans="1:8" s="92" customFormat="1" ht="15" customHeight="1">
      <c r="A123" s="311"/>
      <c r="B123" s="100" t="s">
        <v>453</v>
      </c>
      <c r="C123" s="38" t="s">
        <v>130</v>
      </c>
      <c r="D123" s="94"/>
      <c r="E123" s="40">
        <v>0</v>
      </c>
      <c r="F123" s="40">
        <f t="shared" si="4"/>
        <v>0</v>
      </c>
      <c r="G123" s="19"/>
      <c r="H123" s="27"/>
    </row>
    <row r="124" spans="1:8" s="92" customFormat="1" ht="15" customHeight="1">
      <c r="A124" s="311"/>
      <c r="B124" s="100" t="s">
        <v>454</v>
      </c>
      <c r="C124" s="38" t="s">
        <v>132</v>
      </c>
      <c r="D124" s="94"/>
      <c r="E124" s="40">
        <v>0</v>
      </c>
      <c r="F124" s="40">
        <f t="shared" si="4"/>
        <v>0</v>
      </c>
      <c r="G124" s="19"/>
      <c r="H124" s="27"/>
    </row>
    <row r="125" spans="1:8" s="92" customFormat="1" ht="15" customHeight="1">
      <c r="A125" s="311"/>
      <c r="B125" s="100" t="s">
        <v>455</v>
      </c>
      <c r="C125" s="38" t="s">
        <v>134</v>
      </c>
      <c r="D125" s="94"/>
      <c r="E125" s="40">
        <v>0</v>
      </c>
      <c r="F125" s="40">
        <f t="shared" si="4"/>
        <v>0</v>
      </c>
      <c r="G125" s="19"/>
      <c r="H125" s="27"/>
    </row>
    <row r="126" spans="1:8" s="92" customFormat="1" ht="13.5">
      <c r="A126" s="311"/>
      <c r="B126" s="100" t="s">
        <v>456</v>
      </c>
      <c r="C126" s="38" t="s">
        <v>136</v>
      </c>
      <c r="D126" s="94"/>
      <c r="E126" s="40">
        <v>0</v>
      </c>
      <c r="F126" s="40">
        <f t="shared" si="4"/>
        <v>0</v>
      </c>
      <c r="G126" s="19"/>
      <c r="H126" s="27"/>
    </row>
    <row r="127" spans="1:8" s="92" customFormat="1" ht="15" customHeight="1">
      <c r="A127" s="311"/>
      <c r="B127" s="100" t="s">
        <v>457</v>
      </c>
      <c r="C127" s="38" t="s">
        <v>138</v>
      </c>
      <c r="D127" s="94"/>
      <c r="E127" s="40">
        <v>900</v>
      </c>
      <c r="F127" s="40">
        <f t="shared" si="4"/>
        <v>900</v>
      </c>
      <c r="G127" s="19">
        <v>944</v>
      </c>
      <c r="H127" s="27"/>
    </row>
    <row r="128" spans="1:8" s="92" customFormat="1" ht="15" customHeight="1">
      <c r="A128" s="311"/>
      <c r="B128" s="93" t="s">
        <v>458</v>
      </c>
      <c r="C128" s="38" t="s">
        <v>139</v>
      </c>
      <c r="D128" s="94"/>
      <c r="E128" s="40">
        <v>17353</v>
      </c>
      <c r="F128" s="40">
        <f t="shared" si="4"/>
        <v>17353</v>
      </c>
      <c r="G128" s="19">
        <f>781+18817+4370+53</f>
        <v>24021</v>
      </c>
      <c r="H128" s="27"/>
    </row>
    <row r="129" spans="1:8" s="92" customFormat="1" ht="13.5">
      <c r="A129" s="312"/>
      <c r="B129" s="95" t="s">
        <v>459</v>
      </c>
      <c r="C129" s="38" t="s">
        <v>141</v>
      </c>
      <c r="D129" s="94"/>
      <c r="E129" s="81">
        <f>SUM(E112:E116,E118:E128)</f>
        <v>113968</v>
      </c>
      <c r="F129" s="81">
        <f>SUM(F112:F116,F118:F128)</f>
        <v>113968</v>
      </c>
      <c r="G129" s="81">
        <f>SUM(G112:G116,G118:G128)</f>
        <v>134996</v>
      </c>
      <c r="H129" s="27"/>
    </row>
    <row r="130" spans="1:8" s="92" customFormat="1" ht="13.5">
      <c r="A130" s="310" t="s">
        <v>460</v>
      </c>
      <c r="B130" s="93" t="s">
        <v>461</v>
      </c>
      <c r="C130" s="38" t="s">
        <v>143</v>
      </c>
      <c r="D130" s="94"/>
      <c r="E130" s="40">
        <v>159413</v>
      </c>
      <c r="F130" s="40">
        <f>E130</f>
        <v>159413</v>
      </c>
      <c r="G130" s="19">
        <v>157195</v>
      </c>
      <c r="H130" s="27"/>
    </row>
    <row r="131" spans="1:8" s="92" customFormat="1" ht="13.5">
      <c r="A131" s="311"/>
      <c r="B131" s="93" t="s">
        <v>462</v>
      </c>
      <c r="C131" s="38" t="s">
        <v>145</v>
      </c>
      <c r="D131" s="94"/>
      <c r="E131" s="40">
        <v>13285</v>
      </c>
      <c r="F131" s="40">
        <f>E131</f>
        <v>13285</v>
      </c>
      <c r="G131" s="19">
        <v>13100</v>
      </c>
      <c r="H131" s="27"/>
    </row>
    <row r="132" spans="1:8" s="92" customFormat="1" ht="15" customHeight="1">
      <c r="A132" s="311"/>
      <c r="B132" s="93" t="s">
        <v>463</v>
      </c>
      <c r="C132" s="38" t="s">
        <v>147</v>
      </c>
      <c r="D132" s="94"/>
      <c r="E132" s="40">
        <v>0</v>
      </c>
      <c r="F132" s="40">
        <f>E132</f>
        <v>0</v>
      </c>
      <c r="G132" s="19">
        <v>879</v>
      </c>
      <c r="H132" s="27"/>
    </row>
    <row r="133" spans="1:8" s="92" customFormat="1" ht="15" customHeight="1">
      <c r="A133" s="311"/>
      <c r="B133" s="330" t="s">
        <v>676</v>
      </c>
      <c r="C133" s="331"/>
      <c r="D133" s="331"/>
      <c r="E133" s="331"/>
      <c r="F133" s="331"/>
      <c r="G133" s="332"/>
      <c r="H133" s="27"/>
    </row>
    <row r="134" spans="1:8" s="92" customFormat="1" ht="15" customHeight="1">
      <c r="A134" s="311"/>
      <c r="B134" s="100" t="s">
        <v>464</v>
      </c>
      <c r="C134" s="38" t="s">
        <v>149</v>
      </c>
      <c r="D134" s="94"/>
      <c r="E134" s="40">
        <v>0</v>
      </c>
      <c r="F134" s="40">
        <f aca="true" t="shared" si="5" ref="F134:F139">E134</f>
        <v>0</v>
      </c>
      <c r="G134" s="19"/>
      <c r="H134" s="27"/>
    </row>
    <row r="135" spans="1:8" s="92" customFormat="1" ht="13.5">
      <c r="A135" s="311"/>
      <c r="B135" s="100" t="s">
        <v>465</v>
      </c>
      <c r="C135" s="38" t="s">
        <v>151</v>
      </c>
      <c r="D135" s="99"/>
      <c r="E135" s="40">
        <v>321.3</v>
      </c>
      <c r="F135" s="40">
        <f t="shared" si="5"/>
        <v>321.3</v>
      </c>
      <c r="G135" s="19">
        <v>3054</v>
      </c>
      <c r="H135" s="27"/>
    </row>
    <row r="136" spans="1:8" s="92" customFormat="1" ht="13.5">
      <c r="A136" s="311"/>
      <c r="B136" s="100" t="s">
        <v>466</v>
      </c>
      <c r="C136" s="38" t="s">
        <v>153</v>
      </c>
      <c r="D136" s="94"/>
      <c r="E136" s="40">
        <v>0</v>
      </c>
      <c r="F136" s="40">
        <f t="shared" si="5"/>
        <v>0</v>
      </c>
      <c r="G136" s="19">
        <v>192</v>
      </c>
      <c r="H136" s="27"/>
    </row>
    <row r="137" spans="1:8" s="92" customFormat="1" ht="15" customHeight="1">
      <c r="A137" s="311"/>
      <c r="B137" s="93" t="s">
        <v>678</v>
      </c>
      <c r="C137" s="38" t="s">
        <v>155</v>
      </c>
      <c r="D137" s="94"/>
      <c r="E137" s="40">
        <v>6642</v>
      </c>
      <c r="F137" s="40">
        <f t="shared" si="5"/>
        <v>6642</v>
      </c>
      <c r="G137" s="19">
        <v>6550</v>
      </c>
      <c r="H137" s="27"/>
    </row>
    <row r="138" spans="1:8" s="92" customFormat="1" ht="15" customHeight="1">
      <c r="A138" s="311"/>
      <c r="B138" s="93" t="s">
        <v>467</v>
      </c>
      <c r="C138" s="38" t="s">
        <v>157</v>
      </c>
      <c r="D138" s="94"/>
      <c r="E138" s="40">
        <v>8400</v>
      </c>
      <c r="F138" s="40">
        <f t="shared" si="5"/>
        <v>8400</v>
      </c>
      <c r="G138" s="19">
        <v>7234</v>
      </c>
      <c r="H138" s="27"/>
    </row>
    <row r="139" spans="1:8" s="92" customFormat="1" ht="15" customHeight="1">
      <c r="A139" s="311"/>
      <c r="B139" s="93" t="s">
        <v>677</v>
      </c>
      <c r="C139" s="38" t="s">
        <v>159</v>
      </c>
      <c r="D139" s="94"/>
      <c r="E139" s="40">
        <v>0</v>
      </c>
      <c r="F139" s="40">
        <f t="shared" si="5"/>
        <v>0</v>
      </c>
      <c r="G139" s="19">
        <v>386</v>
      </c>
      <c r="H139" s="27"/>
    </row>
    <row r="140" spans="1:8" s="92" customFormat="1" ht="15" customHeight="1">
      <c r="A140" s="312"/>
      <c r="B140" s="95" t="s">
        <v>468</v>
      </c>
      <c r="C140" s="38" t="s">
        <v>161</v>
      </c>
      <c r="D140" s="94"/>
      <c r="E140" s="81">
        <f>SUM(E130:E132,E134:E139)</f>
        <v>188061.3</v>
      </c>
      <c r="F140" s="81">
        <f>SUM(F130:F132,F134:F139)</f>
        <v>188061.3</v>
      </c>
      <c r="G140" s="81">
        <f>SUM(G130:G132,G134:G139)</f>
        <v>188590</v>
      </c>
      <c r="H140" s="27"/>
    </row>
    <row r="141" spans="2:8" s="28" customFormat="1" ht="12.75">
      <c r="B141" s="307" t="s">
        <v>99</v>
      </c>
      <c r="C141" s="308" t="s">
        <v>100</v>
      </c>
      <c r="D141" s="308" t="s">
        <v>101</v>
      </c>
      <c r="E141" s="17">
        <v>2011</v>
      </c>
      <c r="F141" s="17">
        <v>2011</v>
      </c>
      <c r="G141" s="17">
        <v>2011</v>
      </c>
      <c r="H141" s="27"/>
    </row>
    <row r="142" spans="2:8" s="28" customFormat="1" ht="23.25" customHeight="1">
      <c r="B142" s="307"/>
      <c r="C142" s="308"/>
      <c r="D142" s="308"/>
      <c r="E142" s="18" t="s">
        <v>102</v>
      </c>
      <c r="F142" s="18" t="s">
        <v>103</v>
      </c>
      <c r="G142" s="18" t="s">
        <v>104</v>
      </c>
      <c r="H142" s="27"/>
    </row>
    <row r="143" spans="1:7" ht="15" customHeight="1">
      <c r="A143" s="327" t="s">
        <v>469</v>
      </c>
      <c r="B143" s="309" t="s">
        <v>470</v>
      </c>
      <c r="C143" s="309"/>
      <c r="D143" s="309"/>
      <c r="E143" s="309"/>
      <c r="F143" s="309"/>
      <c r="G143" s="309"/>
    </row>
    <row r="144" spans="1:7" ht="15" customHeight="1">
      <c r="A144" s="328"/>
      <c r="B144" s="93" t="s">
        <v>471</v>
      </c>
      <c r="C144" s="101" t="s">
        <v>163</v>
      </c>
      <c r="D144" s="91"/>
      <c r="E144" s="40">
        <v>0</v>
      </c>
      <c r="F144" s="40">
        <f>E144</f>
        <v>0</v>
      </c>
      <c r="G144" s="19"/>
    </row>
    <row r="145" spans="1:7" ht="15" customHeight="1">
      <c r="A145" s="328"/>
      <c r="B145" s="93" t="s">
        <v>472</v>
      </c>
      <c r="C145" s="101" t="s">
        <v>166</v>
      </c>
      <c r="D145" s="91"/>
      <c r="E145" s="40">
        <v>0</v>
      </c>
      <c r="F145" s="40">
        <f>E145</f>
        <v>0</v>
      </c>
      <c r="G145" s="19"/>
    </row>
    <row r="146" spans="1:7" ht="15" customHeight="1">
      <c r="A146" s="328"/>
      <c r="B146" s="93" t="s">
        <v>473</v>
      </c>
      <c r="C146" s="101" t="s">
        <v>168</v>
      </c>
      <c r="D146" s="91"/>
      <c r="E146" s="40">
        <v>0</v>
      </c>
      <c r="F146" s="40">
        <f>E146</f>
        <v>0</v>
      </c>
      <c r="G146" s="19"/>
    </row>
    <row r="147" spans="1:7" ht="12.75">
      <c r="A147" s="328"/>
      <c r="B147" s="93" t="s">
        <v>474</v>
      </c>
      <c r="C147" s="101" t="s">
        <v>170</v>
      </c>
      <c r="D147" s="91"/>
      <c r="E147" s="40">
        <v>0</v>
      </c>
      <c r="F147" s="40">
        <f>E147</f>
        <v>0</v>
      </c>
      <c r="G147" s="19"/>
    </row>
    <row r="148" spans="1:8" s="92" customFormat="1" ht="15" customHeight="1">
      <c r="A148" s="329"/>
      <c r="B148" s="95" t="s">
        <v>475</v>
      </c>
      <c r="C148" s="101" t="s">
        <v>172</v>
      </c>
      <c r="D148" s="94"/>
      <c r="E148" s="96">
        <f>SUM(E144:E147)</f>
        <v>0</v>
      </c>
      <c r="F148" s="96">
        <f>SUM(F144:F147)</f>
        <v>0</v>
      </c>
      <c r="G148" s="96">
        <f>SUM(G144:G147)</f>
        <v>0</v>
      </c>
      <c r="H148" s="27"/>
    </row>
    <row r="149" spans="2:8" s="92" customFormat="1" ht="18" customHeight="1">
      <c r="B149" s="102" t="s">
        <v>476</v>
      </c>
      <c r="C149" s="101" t="s">
        <v>174</v>
      </c>
      <c r="D149" s="94"/>
      <c r="E149" s="103">
        <f>E111+E129+E140+E148</f>
        <v>967251.3</v>
      </c>
      <c r="F149" s="103">
        <f>F111+F129+F140+F148</f>
        <v>967251.3</v>
      </c>
      <c r="G149" s="103">
        <f>G111+G129+G140+G148</f>
        <v>985322</v>
      </c>
      <c r="H149" s="27"/>
    </row>
    <row r="150" spans="2:7" ht="24.75" customHeight="1">
      <c r="B150" s="289" t="s">
        <v>477</v>
      </c>
      <c r="C150" s="290"/>
      <c r="D150" s="290"/>
      <c r="E150" s="290"/>
      <c r="F150" s="290"/>
      <c r="G150" s="291"/>
    </row>
    <row r="151" spans="2:7" ht="24.75" customHeight="1">
      <c r="B151" s="292" t="s">
        <v>36</v>
      </c>
      <c r="C151" s="293"/>
      <c r="D151" s="293"/>
      <c r="E151" s="293"/>
      <c r="F151" s="293"/>
      <c r="G151" s="294"/>
    </row>
    <row r="152" spans="2:8" s="28" customFormat="1" ht="12.75" customHeight="1">
      <c r="B152" s="302" t="s">
        <v>99</v>
      </c>
      <c r="C152" s="296" t="s">
        <v>100</v>
      </c>
      <c r="D152" s="296" t="s">
        <v>101</v>
      </c>
      <c r="E152" s="17">
        <v>2011</v>
      </c>
      <c r="F152" s="17">
        <v>2011</v>
      </c>
      <c r="G152" s="17">
        <v>2011</v>
      </c>
      <c r="H152" s="27"/>
    </row>
    <row r="153" spans="2:8" s="28" customFormat="1" ht="30.75" customHeight="1">
      <c r="B153" s="303"/>
      <c r="C153" s="297"/>
      <c r="D153" s="297"/>
      <c r="E153" s="18" t="s">
        <v>102</v>
      </c>
      <c r="F153" s="18" t="s">
        <v>103</v>
      </c>
      <c r="G153" s="18" t="s">
        <v>104</v>
      </c>
      <c r="H153" s="27"/>
    </row>
    <row r="154" spans="1:7" ht="15" customHeight="1">
      <c r="A154" s="304" t="s">
        <v>478</v>
      </c>
      <c r="B154" s="283" t="s">
        <v>479</v>
      </c>
      <c r="C154" s="284"/>
      <c r="D154" s="284"/>
      <c r="E154" s="284"/>
      <c r="F154" s="284"/>
      <c r="G154" s="285"/>
    </row>
    <row r="155" spans="1:7" ht="12.75">
      <c r="A155" s="305"/>
      <c r="B155" s="286" t="s">
        <v>480</v>
      </c>
      <c r="C155" s="287"/>
      <c r="D155" s="287"/>
      <c r="E155" s="287"/>
      <c r="F155" s="287"/>
      <c r="G155" s="288"/>
    </row>
    <row r="156" spans="1:7" ht="15" customHeight="1">
      <c r="A156" s="305"/>
      <c r="B156" s="70" t="s">
        <v>169</v>
      </c>
      <c r="C156" s="38" t="s">
        <v>11</v>
      </c>
      <c r="D156" s="71"/>
      <c r="E156" s="40">
        <v>0</v>
      </c>
      <c r="F156" s="40">
        <f aca="true" t="shared" si="6" ref="F156:F161">E156</f>
        <v>0</v>
      </c>
      <c r="G156" s="19"/>
    </row>
    <row r="157" spans="1:7" ht="15" customHeight="1">
      <c r="A157" s="305"/>
      <c r="B157" s="70" t="s">
        <v>171</v>
      </c>
      <c r="C157" s="38" t="s">
        <v>13</v>
      </c>
      <c r="D157" s="71"/>
      <c r="E157" s="40">
        <v>0</v>
      </c>
      <c r="F157" s="40">
        <f t="shared" si="6"/>
        <v>0</v>
      </c>
      <c r="G157" s="19"/>
    </row>
    <row r="158" spans="1:7" ht="15" customHeight="1">
      <c r="A158" s="305"/>
      <c r="B158" s="70" t="s">
        <v>173</v>
      </c>
      <c r="C158" s="38" t="s">
        <v>15</v>
      </c>
      <c r="D158" s="71"/>
      <c r="E158" s="40">
        <v>0</v>
      </c>
      <c r="F158" s="40">
        <f t="shared" si="6"/>
        <v>0</v>
      </c>
      <c r="G158" s="19"/>
    </row>
    <row r="159" spans="1:7" ht="15" customHeight="1">
      <c r="A159" s="305"/>
      <c r="B159" s="70" t="s">
        <v>219</v>
      </c>
      <c r="C159" s="38" t="s">
        <v>17</v>
      </c>
      <c r="D159" s="71"/>
      <c r="E159" s="40">
        <v>0</v>
      </c>
      <c r="F159" s="40">
        <f t="shared" si="6"/>
        <v>0</v>
      </c>
      <c r="G159" s="19"/>
    </row>
    <row r="160" spans="1:7" ht="15" customHeight="1">
      <c r="A160" s="305"/>
      <c r="B160" s="70" t="s">
        <v>175</v>
      </c>
      <c r="C160" s="38" t="s">
        <v>23</v>
      </c>
      <c r="D160" s="71"/>
      <c r="E160" s="40">
        <v>0</v>
      </c>
      <c r="F160" s="40">
        <f t="shared" si="6"/>
        <v>0</v>
      </c>
      <c r="G160" s="19"/>
    </row>
    <row r="161" spans="1:7" ht="15" customHeight="1">
      <c r="A161" s="305"/>
      <c r="B161" s="70" t="s">
        <v>177</v>
      </c>
      <c r="C161" s="38" t="s">
        <v>25</v>
      </c>
      <c r="D161" s="71"/>
      <c r="E161" s="40">
        <v>0</v>
      </c>
      <c r="F161" s="40">
        <f t="shared" si="6"/>
        <v>0</v>
      </c>
      <c r="G161" s="19"/>
    </row>
    <row r="162" spans="1:7" ht="15" customHeight="1">
      <c r="A162" s="305"/>
      <c r="B162" s="286" t="s">
        <v>481</v>
      </c>
      <c r="C162" s="287"/>
      <c r="D162" s="287"/>
      <c r="E162" s="287"/>
      <c r="F162" s="287"/>
      <c r="G162" s="288"/>
    </row>
    <row r="163" spans="1:7" ht="15" customHeight="1">
      <c r="A163" s="305"/>
      <c r="B163" s="70" t="s">
        <v>169</v>
      </c>
      <c r="C163" s="38" t="s">
        <v>29</v>
      </c>
      <c r="D163" s="71"/>
      <c r="E163" s="40">
        <v>0</v>
      </c>
      <c r="F163" s="40">
        <f aca="true" t="shared" si="7" ref="F163:F168">E163</f>
        <v>0</v>
      </c>
      <c r="G163" s="19"/>
    </row>
    <row r="164" spans="1:7" ht="15" customHeight="1">
      <c r="A164" s="305"/>
      <c r="B164" s="70" t="s">
        <v>171</v>
      </c>
      <c r="C164" s="38" t="s">
        <v>31</v>
      </c>
      <c r="D164" s="71"/>
      <c r="E164" s="40">
        <v>0</v>
      </c>
      <c r="F164" s="40">
        <f t="shared" si="7"/>
        <v>0</v>
      </c>
      <c r="G164" s="19"/>
    </row>
    <row r="165" spans="1:7" ht="15" customHeight="1">
      <c r="A165" s="305"/>
      <c r="B165" s="70" t="s">
        <v>173</v>
      </c>
      <c r="C165" s="38" t="s">
        <v>33</v>
      </c>
      <c r="D165" s="71"/>
      <c r="E165" s="40">
        <v>0</v>
      </c>
      <c r="F165" s="40">
        <f t="shared" si="7"/>
        <v>0</v>
      </c>
      <c r="G165" s="19"/>
    </row>
    <row r="166" spans="1:7" ht="15" customHeight="1">
      <c r="A166" s="305"/>
      <c r="B166" s="70" t="s">
        <v>219</v>
      </c>
      <c r="C166" s="38" t="s">
        <v>35</v>
      </c>
      <c r="D166" s="71"/>
      <c r="E166" s="40">
        <v>0</v>
      </c>
      <c r="F166" s="40">
        <f t="shared" si="7"/>
        <v>0</v>
      </c>
      <c r="G166" s="19"/>
    </row>
    <row r="167" spans="1:7" ht="15" customHeight="1">
      <c r="A167" s="305"/>
      <c r="B167" s="70" t="s">
        <v>175</v>
      </c>
      <c r="C167" s="38" t="s">
        <v>37</v>
      </c>
      <c r="D167" s="71"/>
      <c r="E167" s="40">
        <v>0</v>
      </c>
      <c r="F167" s="40">
        <f t="shared" si="7"/>
        <v>0</v>
      </c>
      <c r="G167" s="19"/>
    </row>
    <row r="168" spans="1:7" ht="15" customHeight="1">
      <c r="A168" s="305"/>
      <c r="B168" s="70" t="s">
        <v>177</v>
      </c>
      <c r="C168" s="38" t="s">
        <v>39</v>
      </c>
      <c r="D168" s="71"/>
      <c r="E168" s="40">
        <v>0</v>
      </c>
      <c r="F168" s="40">
        <f t="shared" si="7"/>
        <v>0</v>
      </c>
      <c r="G168" s="19"/>
    </row>
    <row r="169" spans="1:7" ht="12.75">
      <c r="A169" s="305"/>
      <c r="B169" s="286" t="s">
        <v>482</v>
      </c>
      <c r="C169" s="287"/>
      <c r="D169" s="287"/>
      <c r="E169" s="287"/>
      <c r="F169" s="287"/>
      <c r="G169" s="288"/>
    </row>
    <row r="170" spans="1:7" ht="15" customHeight="1">
      <c r="A170" s="305"/>
      <c r="B170" s="70" t="s">
        <v>169</v>
      </c>
      <c r="C170" s="38" t="s">
        <v>71</v>
      </c>
      <c r="D170" s="71"/>
      <c r="E170" s="40">
        <v>0</v>
      </c>
      <c r="F170" s="40">
        <f>E170</f>
        <v>0</v>
      </c>
      <c r="G170" s="19"/>
    </row>
    <row r="171" spans="1:7" ht="15" customHeight="1">
      <c r="A171" s="305"/>
      <c r="B171" s="70" t="s">
        <v>219</v>
      </c>
      <c r="C171" s="38" t="s">
        <v>73</v>
      </c>
      <c r="D171" s="71"/>
      <c r="E171" s="40">
        <v>0</v>
      </c>
      <c r="F171" s="40">
        <f>E171</f>
        <v>0</v>
      </c>
      <c r="G171" s="19"/>
    </row>
    <row r="172" spans="1:7" ht="15" customHeight="1">
      <c r="A172" s="305"/>
      <c r="B172" s="70" t="s">
        <v>175</v>
      </c>
      <c r="C172" s="38" t="s">
        <v>75</v>
      </c>
      <c r="D172" s="71"/>
      <c r="E172" s="40">
        <v>0</v>
      </c>
      <c r="F172" s="40">
        <f>E172</f>
        <v>0</v>
      </c>
      <c r="G172" s="19"/>
    </row>
    <row r="173" spans="1:7" ht="15" customHeight="1">
      <c r="A173" s="305"/>
      <c r="B173" s="70" t="s">
        <v>177</v>
      </c>
      <c r="C173" s="38" t="s">
        <v>77</v>
      </c>
      <c r="D173" s="71"/>
      <c r="E173" s="40">
        <v>0</v>
      </c>
      <c r="F173" s="40">
        <f>E173</f>
        <v>0</v>
      </c>
      <c r="G173" s="19"/>
    </row>
    <row r="174" spans="1:7" ht="12.75">
      <c r="A174" s="305"/>
      <c r="B174" s="37" t="s">
        <v>483</v>
      </c>
      <c r="C174" s="38" t="s">
        <v>79</v>
      </c>
      <c r="D174" s="71"/>
      <c r="E174" s="40">
        <v>53130</v>
      </c>
      <c r="F174" s="40">
        <f>E174</f>
        <v>53130</v>
      </c>
      <c r="G174" s="19">
        <v>35742</v>
      </c>
    </row>
    <row r="175" spans="1:7" ht="15" customHeight="1">
      <c r="A175" s="305"/>
      <c r="B175" s="286" t="s">
        <v>484</v>
      </c>
      <c r="C175" s="287"/>
      <c r="D175" s="287"/>
      <c r="E175" s="287"/>
      <c r="F175" s="287"/>
      <c r="G175" s="288"/>
    </row>
    <row r="176" spans="1:7" ht="15" customHeight="1">
      <c r="A176" s="305"/>
      <c r="B176" s="70" t="s">
        <v>485</v>
      </c>
      <c r="C176" s="38" t="s">
        <v>81</v>
      </c>
      <c r="D176" s="71"/>
      <c r="E176" s="40">
        <v>0</v>
      </c>
      <c r="F176" s="40">
        <f aca="true" t="shared" si="8" ref="F176:F183">E176</f>
        <v>0</v>
      </c>
      <c r="G176" s="19"/>
    </row>
    <row r="177" spans="1:8" s="104" customFormat="1" ht="15" customHeight="1">
      <c r="A177" s="305"/>
      <c r="B177" s="70" t="s">
        <v>486</v>
      </c>
      <c r="C177" s="38" t="s">
        <v>83</v>
      </c>
      <c r="D177" s="71"/>
      <c r="E177" s="40">
        <v>0</v>
      </c>
      <c r="F177" s="40">
        <f t="shared" si="8"/>
        <v>0</v>
      </c>
      <c r="G177" s="19"/>
      <c r="H177" s="27"/>
    </row>
    <row r="178" spans="1:7" ht="12.75">
      <c r="A178" s="305"/>
      <c r="B178" s="70" t="s">
        <v>487</v>
      </c>
      <c r="C178" s="38" t="s">
        <v>85</v>
      </c>
      <c r="D178" s="71"/>
      <c r="E178" s="40">
        <v>0</v>
      </c>
      <c r="F178" s="40">
        <f t="shared" si="8"/>
        <v>0</v>
      </c>
      <c r="G178" s="19"/>
    </row>
    <row r="179" spans="1:7" ht="15" customHeight="1">
      <c r="A179" s="305"/>
      <c r="B179" s="70" t="s">
        <v>488</v>
      </c>
      <c r="C179" s="38" t="s">
        <v>87</v>
      </c>
      <c r="D179" s="94"/>
      <c r="E179" s="40">
        <v>0</v>
      </c>
      <c r="F179" s="40">
        <f t="shared" si="8"/>
        <v>0</v>
      </c>
      <c r="G179" s="19"/>
    </row>
    <row r="180" spans="1:7" ht="15" customHeight="1">
      <c r="A180" s="305"/>
      <c r="B180" s="70" t="s">
        <v>489</v>
      </c>
      <c r="C180" s="38" t="s">
        <v>89</v>
      </c>
      <c r="D180" s="94"/>
      <c r="E180" s="40">
        <v>0</v>
      </c>
      <c r="F180" s="40">
        <f t="shared" si="8"/>
        <v>0</v>
      </c>
      <c r="G180" s="19"/>
    </row>
    <row r="181" spans="1:7" ht="15" customHeight="1">
      <c r="A181" s="305"/>
      <c r="B181" s="70" t="s">
        <v>490</v>
      </c>
      <c r="C181" s="38" t="s">
        <v>91</v>
      </c>
      <c r="D181" s="94"/>
      <c r="E181" s="40">
        <v>0</v>
      </c>
      <c r="F181" s="40">
        <f t="shared" si="8"/>
        <v>0</v>
      </c>
      <c r="G181" s="19"/>
    </row>
    <row r="182" spans="1:7" ht="12.75">
      <c r="A182" s="305"/>
      <c r="B182" s="70" t="s">
        <v>491</v>
      </c>
      <c r="C182" s="38" t="s">
        <v>93</v>
      </c>
      <c r="D182" s="71"/>
      <c r="E182" s="40">
        <v>0</v>
      </c>
      <c r="F182" s="40">
        <f t="shared" si="8"/>
        <v>0</v>
      </c>
      <c r="G182" s="19"/>
    </row>
    <row r="183" spans="1:7" ht="15" customHeight="1">
      <c r="A183" s="305"/>
      <c r="B183" s="70" t="s">
        <v>492</v>
      </c>
      <c r="C183" s="38" t="s">
        <v>95</v>
      </c>
      <c r="D183" s="71"/>
      <c r="E183" s="40">
        <v>0</v>
      </c>
      <c r="F183" s="40">
        <f t="shared" si="8"/>
        <v>0</v>
      </c>
      <c r="G183" s="19"/>
    </row>
    <row r="184" spans="1:7" ht="15" customHeight="1">
      <c r="A184" s="305"/>
      <c r="B184" s="286" t="s">
        <v>493</v>
      </c>
      <c r="C184" s="287"/>
      <c r="D184" s="287"/>
      <c r="E184" s="287"/>
      <c r="F184" s="287"/>
      <c r="G184" s="288"/>
    </row>
    <row r="185" spans="1:7" ht="15" customHeight="1">
      <c r="A185" s="305"/>
      <c r="B185" s="70" t="s">
        <v>494</v>
      </c>
      <c r="C185" s="38" t="s">
        <v>130</v>
      </c>
      <c r="D185" s="71"/>
      <c r="E185" s="40">
        <v>0</v>
      </c>
      <c r="F185" s="40">
        <f>E185</f>
        <v>0</v>
      </c>
      <c r="G185" s="19"/>
    </row>
    <row r="186" spans="1:7" ht="15" customHeight="1">
      <c r="A186" s="305"/>
      <c r="B186" s="70" t="s">
        <v>495</v>
      </c>
      <c r="C186" s="38" t="s">
        <v>132</v>
      </c>
      <c r="D186" s="71"/>
      <c r="E186" s="40">
        <v>0</v>
      </c>
      <c r="F186" s="40">
        <f>E186</f>
        <v>0</v>
      </c>
      <c r="G186" s="19"/>
    </row>
    <row r="187" spans="1:7" ht="15" customHeight="1">
      <c r="A187" s="305"/>
      <c r="B187" s="70" t="s">
        <v>496</v>
      </c>
      <c r="C187" s="38" t="s">
        <v>134</v>
      </c>
      <c r="D187" s="71"/>
      <c r="E187" s="40">
        <v>0</v>
      </c>
      <c r="F187" s="40">
        <f>E187</f>
        <v>0</v>
      </c>
      <c r="G187" s="19"/>
    </row>
    <row r="188" spans="1:7" ht="15" customHeight="1">
      <c r="A188" s="305"/>
      <c r="B188" s="286" t="s">
        <v>497</v>
      </c>
      <c r="C188" s="287"/>
      <c r="D188" s="287"/>
      <c r="E188" s="287"/>
      <c r="F188" s="287"/>
      <c r="G188" s="288"/>
    </row>
    <row r="189" spans="1:7" ht="15" customHeight="1">
      <c r="A189" s="305"/>
      <c r="B189" s="70" t="s">
        <v>498</v>
      </c>
      <c r="C189" s="38" t="s">
        <v>136</v>
      </c>
      <c r="D189" s="71"/>
      <c r="E189" s="40">
        <v>0</v>
      </c>
      <c r="F189" s="40">
        <f>E189</f>
        <v>0</v>
      </c>
      <c r="G189" s="19"/>
    </row>
    <row r="190" spans="1:7" ht="15" customHeight="1">
      <c r="A190" s="305"/>
      <c r="B190" s="70" t="s">
        <v>499</v>
      </c>
      <c r="C190" s="38" t="s">
        <v>138</v>
      </c>
      <c r="D190" s="71"/>
      <c r="E190" s="40">
        <v>0</v>
      </c>
      <c r="F190" s="40">
        <f>E190</f>
        <v>0</v>
      </c>
      <c r="G190" s="19"/>
    </row>
    <row r="191" spans="1:7" ht="15" customHeight="1">
      <c r="A191" s="305"/>
      <c r="B191" s="70" t="s">
        <v>500</v>
      </c>
      <c r="C191" s="38" t="s">
        <v>139</v>
      </c>
      <c r="D191" s="71"/>
      <c r="E191" s="40">
        <v>0</v>
      </c>
      <c r="F191" s="40">
        <f>E191</f>
        <v>0</v>
      </c>
      <c r="G191" s="19"/>
    </row>
    <row r="192" spans="1:7" ht="15" customHeight="1">
      <c r="A192" s="305"/>
      <c r="B192" s="70" t="s">
        <v>501</v>
      </c>
      <c r="C192" s="38" t="s">
        <v>141</v>
      </c>
      <c r="D192" s="71"/>
      <c r="E192" s="40">
        <v>0</v>
      </c>
      <c r="F192" s="40">
        <f>E192</f>
        <v>0</v>
      </c>
      <c r="G192" s="19"/>
    </row>
    <row r="193" spans="1:7" ht="15" customHeight="1">
      <c r="A193" s="305"/>
      <c r="B193" s="37" t="s">
        <v>502</v>
      </c>
      <c r="C193" s="38" t="s">
        <v>143</v>
      </c>
      <c r="D193" s="71"/>
      <c r="E193" s="40">
        <v>0</v>
      </c>
      <c r="F193" s="40">
        <f>E193</f>
        <v>0</v>
      </c>
      <c r="G193" s="19"/>
    </row>
    <row r="194" spans="1:7" ht="12.75">
      <c r="A194" s="305"/>
      <c r="B194" s="105" t="s">
        <v>503</v>
      </c>
      <c r="C194" s="38" t="s">
        <v>145</v>
      </c>
      <c r="D194" s="71"/>
      <c r="E194" s="81">
        <f>SUM(E156:E161,E163:E168,E170:E174,E176:E183,E185:E187,E189:E193)</f>
        <v>53130</v>
      </c>
      <c r="F194" s="81">
        <f>SUM(F156:F161,F163:F168,F170:F174,F176:F183,F185:F187,F189:F193)</f>
        <v>53130</v>
      </c>
      <c r="G194" s="81">
        <f>SUM(G156:G161,G163:G168,G170:G174,G176:G183,G185:G187,G189:G193)</f>
        <v>35742</v>
      </c>
    </row>
    <row r="195" spans="1:7" ht="15" customHeight="1">
      <c r="A195" s="305"/>
      <c r="B195" s="286" t="s">
        <v>504</v>
      </c>
      <c r="C195" s="287"/>
      <c r="D195" s="287"/>
      <c r="E195" s="287"/>
      <c r="F195" s="287"/>
      <c r="G195" s="288"/>
    </row>
    <row r="196" spans="1:7" ht="15" customHeight="1">
      <c r="A196" s="305"/>
      <c r="B196" s="70" t="s">
        <v>169</v>
      </c>
      <c r="C196" s="38" t="s">
        <v>147</v>
      </c>
      <c r="D196" s="71"/>
      <c r="E196" s="40">
        <v>0</v>
      </c>
      <c r="F196" s="40">
        <f>E196</f>
        <v>0</v>
      </c>
      <c r="G196" s="19"/>
    </row>
    <row r="197" spans="1:7" ht="15" customHeight="1">
      <c r="A197" s="305"/>
      <c r="B197" s="70" t="s">
        <v>219</v>
      </c>
      <c r="C197" s="38" t="s">
        <v>149</v>
      </c>
      <c r="D197" s="71"/>
      <c r="E197" s="40">
        <v>0</v>
      </c>
      <c r="F197" s="40">
        <f>E197</f>
        <v>0</v>
      </c>
      <c r="G197" s="19"/>
    </row>
    <row r="198" spans="1:7" ht="15" customHeight="1">
      <c r="A198" s="305"/>
      <c r="B198" s="70" t="s">
        <v>175</v>
      </c>
      <c r="C198" s="38" t="s">
        <v>151</v>
      </c>
      <c r="D198" s="71"/>
      <c r="E198" s="40">
        <v>0</v>
      </c>
      <c r="F198" s="40">
        <f>E198</f>
        <v>0</v>
      </c>
      <c r="G198" s="19"/>
    </row>
    <row r="199" spans="1:7" ht="15" customHeight="1">
      <c r="A199" s="305"/>
      <c r="B199" s="70" t="s">
        <v>177</v>
      </c>
      <c r="C199" s="38" t="s">
        <v>153</v>
      </c>
      <c r="D199" s="71"/>
      <c r="E199" s="40">
        <v>0</v>
      </c>
      <c r="F199" s="40">
        <f>E199</f>
        <v>0</v>
      </c>
      <c r="G199" s="19"/>
    </row>
    <row r="200" spans="1:7" ht="12.75">
      <c r="A200" s="305"/>
      <c r="B200" s="105" t="s">
        <v>505</v>
      </c>
      <c r="C200" s="38" t="s">
        <v>155</v>
      </c>
      <c r="D200" s="71"/>
      <c r="E200" s="81">
        <f>SUM(E196:E199)</f>
        <v>0</v>
      </c>
      <c r="F200" s="81">
        <f>SUM(F196:F199)</f>
        <v>0</v>
      </c>
      <c r="G200" s="81">
        <f>SUM(G196:G199)</f>
        <v>0</v>
      </c>
    </row>
    <row r="201" spans="1:7" ht="12.75">
      <c r="A201" s="306"/>
      <c r="B201" s="106" t="s">
        <v>506</v>
      </c>
      <c r="C201" s="38" t="s">
        <v>157</v>
      </c>
      <c r="D201" s="107"/>
      <c r="E201" s="108">
        <f>E194+E200</f>
        <v>53130</v>
      </c>
      <c r="F201" s="108">
        <f>F194+F200</f>
        <v>53130</v>
      </c>
      <c r="G201" s="108">
        <f>G194+G200</f>
        <v>35742</v>
      </c>
    </row>
    <row r="202" spans="1:7" ht="12.75">
      <c r="A202" s="109"/>
      <c r="B202" s="295" t="s">
        <v>99</v>
      </c>
      <c r="C202" s="324" t="s">
        <v>100</v>
      </c>
      <c r="D202" s="324" t="s">
        <v>101</v>
      </c>
      <c r="E202" s="17">
        <v>2011</v>
      </c>
      <c r="F202" s="17">
        <v>2011</v>
      </c>
      <c r="G202" s="17">
        <v>2011</v>
      </c>
    </row>
    <row r="203" spans="1:7" ht="23.25" customHeight="1">
      <c r="A203" s="109"/>
      <c r="B203" s="295"/>
      <c r="C203" s="297"/>
      <c r="D203" s="297"/>
      <c r="E203" s="18" t="s">
        <v>102</v>
      </c>
      <c r="F203" s="18" t="s">
        <v>103</v>
      </c>
      <c r="G203" s="18" t="s">
        <v>104</v>
      </c>
    </row>
    <row r="204" spans="1:7" ht="15" customHeight="1">
      <c r="A204" s="279" t="s">
        <v>507</v>
      </c>
      <c r="B204" s="283" t="s">
        <v>508</v>
      </c>
      <c r="C204" s="284"/>
      <c r="D204" s="284"/>
      <c r="E204" s="284"/>
      <c r="F204" s="284"/>
      <c r="G204" s="285"/>
    </row>
    <row r="205" spans="1:7" ht="12.75">
      <c r="A205" s="300"/>
      <c r="B205" s="37" t="s">
        <v>509</v>
      </c>
      <c r="C205" s="38" t="s">
        <v>159</v>
      </c>
      <c r="D205" s="71"/>
      <c r="E205" s="40">
        <v>0</v>
      </c>
      <c r="F205" s="40">
        <f aca="true" t="shared" si="9" ref="F205:F212">E205</f>
        <v>0</v>
      </c>
      <c r="G205" s="19">
        <v>0</v>
      </c>
    </row>
    <row r="206" spans="1:7" ht="15" customHeight="1">
      <c r="A206" s="300"/>
      <c r="B206" s="37" t="s">
        <v>510</v>
      </c>
      <c r="C206" s="38" t="s">
        <v>161</v>
      </c>
      <c r="D206" s="71"/>
      <c r="E206" s="40">
        <v>0</v>
      </c>
      <c r="F206" s="40">
        <f t="shared" si="9"/>
        <v>0</v>
      </c>
      <c r="G206" s="19">
        <v>0</v>
      </c>
    </row>
    <row r="207" spans="1:8" s="41" customFormat="1" ht="15" customHeight="1">
      <c r="A207" s="300"/>
      <c r="B207" s="33" t="s">
        <v>511</v>
      </c>
      <c r="C207" s="30" t="s">
        <v>163</v>
      </c>
      <c r="D207" s="110"/>
      <c r="E207" s="40">
        <v>0</v>
      </c>
      <c r="F207" s="40">
        <f t="shared" si="9"/>
        <v>0</v>
      </c>
      <c r="G207" s="19">
        <v>212</v>
      </c>
      <c r="H207" s="27"/>
    </row>
    <row r="208" spans="1:8" s="41" customFormat="1" ht="15" customHeight="1">
      <c r="A208" s="300"/>
      <c r="B208" s="33" t="s">
        <v>512</v>
      </c>
      <c r="C208" s="30" t="s">
        <v>166</v>
      </c>
      <c r="D208" s="110"/>
      <c r="E208" s="40">
        <v>0</v>
      </c>
      <c r="F208" s="40">
        <f t="shared" si="9"/>
        <v>0</v>
      </c>
      <c r="G208" s="19">
        <v>34</v>
      </c>
      <c r="H208" s="27"/>
    </row>
    <row r="209" spans="1:7" s="41" customFormat="1" ht="15" customHeight="1">
      <c r="A209" s="300"/>
      <c r="B209" s="33" t="s">
        <v>513</v>
      </c>
      <c r="C209" s="30" t="s">
        <v>168</v>
      </c>
      <c r="D209" s="110"/>
      <c r="E209" s="32">
        <v>0</v>
      </c>
      <c r="F209" s="32">
        <f t="shared" si="9"/>
        <v>0</v>
      </c>
      <c r="G209" s="225">
        <v>15</v>
      </c>
    </row>
    <row r="210" spans="1:7" s="41" customFormat="1" ht="15" customHeight="1">
      <c r="A210" s="300"/>
      <c r="B210" s="33" t="s">
        <v>514</v>
      </c>
      <c r="C210" s="30" t="s">
        <v>170</v>
      </c>
      <c r="D210" s="110"/>
      <c r="E210" s="32">
        <v>0</v>
      </c>
      <c r="F210" s="32">
        <f t="shared" si="9"/>
        <v>0</v>
      </c>
      <c r="G210" s="225">
        <v>210</v>
      </c>
    </row>
    <row r="211" spans="1:7" s="41" customFormat="1" ht="15" customHeight="1">
      <c r="A211" s="300"/>
      <c r="B211" s="33" t="s">
        <v>283</v>
      </c>
      <c r="C211" s="30" t="s">
        <v>172</v>
      </c>
      <c r="D211" s="110"/>
      <c r="E211" s="32">
        <v>0</v>
      </c>
      <c r="F211" s="32">
        <f t="shared" si="9"/>
        <v>0</v>
      </c>
      <c r="G211" s="225">
        <v>9</v>
      </c>
    </row>
    <row r="212" spans="1:7" s="41" customFormat="1" ht="15" customHeight="1">
      <c r="A212" s="300"/>
      <c r="B212" s="33"/>
      <c r="C212" s="30" t="s">
        <v>174</v>
      </c>
      <c r="D212" s="110"/>
      <c r="E212" s="32">
        <v>0</v>
      </c>
      <c r="F212" s="32">
        <f t="shared" si="9"/>
        <v>0</v>
      </c>
      <c r="G212" s="32"/>
    </row>
    <row r="213" spans="1:9" ht="12.75">
      <c r="A213" s="300"/>
      <c r="B213" s="95" t="s">
        <v>515</v>
      </c>
      <c r="C213" s="38" t="s">
        <v>176</v>
      </c>
      <c r="D213" s="111"/>
      <c r="E213" s="81">
        <f>SUM(E205:E212)</f>
        <v>0</v>
      </c>
      <c r="F213" s="81">
        <f>SUM(F205:F212)</f>
        <v>0</v>
      </c>
      <c r="G213" s="81">
        <f>SUM(G205:G212)</f>
        <v>480</v>
      </c>
      <c r="I213" s="41"/>
    </row>
    <row r="214" spans="1:9" ht="15" customHeight="1">
      <c r="A214" s="300"/>
      <c r="B214" s="283" t="s">
        <v>516</v>
      </c>
      <c r="C214" s="284"/>
      <c r="D214" s="284"/>
      <c r="E214" s="284"/>
      <c r="F214" s="284"/>
      <c r="G214" s="285"/>
      <c r="I214" s="41"/>
    </row>
    <row r="215" spans="1:9" ht="12.75">
      <c r="A215" s="300"/>
      <c r="B215" s="37" t="s">
        <v>509</v>
      </c>
      <c r="C215" s="38" t="s">
        <v>178</v>
      </c>
      <c r="D215" s="71"/>
      <c r="E215" s="40">
        <v>0</v>
      </c>
      <c r="F215" s="40">
        <f aca="true" t="shared" si="10" ref="F215:F222">E215</f>
        <v>0</v>
      </c>
      <c r="G215" s="19"/>
      <c r="I215" s="41"/>
    </row>
    <row r="216" spans="1:7" ht="15" customHeight="1">
      <c r="A216" s="300"/>
      <c r="B216" s="37" t="s">
        <v>510</v>
      </c>
      <c r="C216" s="38" t="s">
        <v>180</v>
      </c>
      <c r="D216" s="71"/>
      <c r="E216" s="40">
        <v>0</v>
      </c>
      <c r="F216" s="40">
        <f t="shared" si="10"/>
        <v>0</v>
      </c>
      <c r="G216" s="19"/>
    </row>
    <row r="217" spans="1:7" ht="15" customHeight="1">
      <c r="A217" s="300"/>
      <c r="B217" s="37" t="s">
        <v>511</v>
      </c>
      <c r="C217" s="38" t="s">
        <v>182</v>
      </c>
      <c r="D217" s="112"/>
      <c r="E217" s="40">
        <v>0</v>
      </c>
      <c r="F217" s="40">
        <f t="shared" si="10"/>
        <v>0</v>
      </c>
      <c r="G217" s="19"/>
    </row>
    <row r="218" spans="1:8" s="28" customFormat="1" ht="15" customHeight="1">
      <c r="A218" s="300"/>
      <c r="B218" s="37" t="s">
        <v>512</v>
      </c>
      <c r="C218" s="38" t="s">
        <v>184</v>
      </c>
      <c r="D218" s="111"/>
      <c r="E218" s="40">
        <v>0</v>
      </c>
      <c r="F218" s="40">
        <f t="shared" si="10"/>
        <v>0</v>
      </c>
      <c r="G218" s="19"/>
      <c r="H218" s="27"/>
    </row>
    <row r="219" spans="1:7" s="41" customFormat="1" ht="15" customHeight="1">
      <c r="A219" s="300"/>
      <c r="B219" s="33" t="s">
        <v>513</v>
      </c>
      <c r="C219" s="30" t="s">
        <v>186</v>
      </c>
      <c r="D219" s="113"/>
      <c r="E219" s="32">
        <v>0</v>
      </c>
      <c r="F219" s="32">
        <f t="shared" si="10"/>
        <v>0</v>
      </c>
      <c r="G219" s="225"/>
    </row>
    <row r="220" spans="1:7" s="41" customFormat="1" ht="15" customHeight="1">
      <c r="A220" s="300"/>
      <c r="B220" s="33" t="s">
        <v>514</v>
      </c>
      <c r="C220" s="30" t="s">
        <v>188</v>
      </c>
      <c r="D220" s="113"/>
      <c r="E220" s="32">
        <v>0</v>
      </c>
      <c r="F220" s="32">
        <f t="shared" si="10"/>
        <v>0</v>
      </c>
      <c r="G220" s="225"/>
    </row>
    <row r="221" spans="1:7" s="41" customFormat="1" ht="15" customHeight="1">
      <c r="A221" s="300"/>
      <c r="B221" s="33" t="s">
        <v>283</v>
      </c>
      <c r="C221" s="30" t="s">
        <v>190</v>
      </c>
      <c r="D221" s="113"/>
      <c r="E221" s="32">
        <v>0</v>
      </c>
      <c r="F221" s="32">
        <f t="shared" si="10"/>
        <v>0</v>
      </c>
      <c r="G221" s="225"/>
    </row>
    <row r="222" spans="1:7" s="41" customFormat="1" ht="15" customHeight="1">
      <c r="A222" s="300"/>
      <c r="B222" s="33"/>
      <c r="C222" s="30" t="s">
        <v>192</v>
      </c>
      <c r="D222" s="113"/>
      <c r="E222" s="32">
        <v>0</v>
      </c>
      <c r="F222" s="32">
        <f t="shared" si="10"/>
        <v>0</v>
      </c>
      <c r="G222" s="32"/>
    </row>
    <row r="223" spans="1:7" ht="12.75">
      <c r="A223" s="300"/>
      <c r="B223" s="95" t="s">
        <v>517</v>
      </c>
      <c r="C223" s="38" t="s">
        <v>194</v>
      </c>
      <c r="D223" s="96"/>
      <c r="E223" s="81">
        <f>SUM(E215:E222)</f>
        <v>0</v>
      </c>
      <c r="F223" s="81">
        <f>SUM(F215:F222)</f>
        <v>0</v>
      </c>
      <c r="G223" s="81">
        <f>SUM(G215:G222)</f>
        <v>0</v>
      </c>
    </row>
    <row r="224" spans="1:7" ht="15" customHeight="1">
      <c r="A224" s="301"/>
      <c r="B224" s="114" t="s">
        <v>518</v>
      </c>
      <c r="C224" s="38" t="s">
        <v>196</v>
      </c>
      <c r="D224" s="114"/>
      <c r="E224" s="115">
        <f>E213+E223</f>
        <v>0</v>
      </c>
      <c r="F224" s="115">
        <f>F213+F223</f>
        <v>0</v>
      </c>
      <c r="G224" s="115">
        <f>G213+G223</f>
        <v>480</v>
      </c>
    </row>
    <row r="225" spans="1:7" ht="15" customHeight="1">
      <c r="A225" s="279" t="s">
        <v>519</v>
      </c>
      <c r="B225" s="283" t="s">
        <v>520</v>
      </c>
      <c r="C225" s="284"/>
      <c r="D225" s="284"/>
      <c r="E225" s="284"/>
      <c r="F225" s="284"/>
      <c r="G225" s="285"/>
    </row>
    <row r="226" spans="1:7" ht="12.75">
      <c r="A226" s="280"/>
      <c r="B226" s="37" t="s">
        <v>521</v>
      </c>
      <c r="C226" s="38" t="s">
        <v>198</v>
      </c>
      <c r="D226" s="112"/>
      <c r="E226" s="40">
        <v>0</v>
      </c>
      <c r="F226" s="40">
        <f>E226</f>
        <v>0</v>
      </c>
      <c r="G226" s="19">
        <v>0</v>
      </c>
    </row>
    <row r="227" spans="1:7" ht="15" customHeight="1">
      <c r="A227" s="280"/>
      <c r="B227" s="37" t="s">
        <v>522</v>
      </c>
      <c r="C227" s="38" t="s">
        <v>200</v>
      </c>
      <c r="D227" s="112"/>
      <c r="E227" s="40">
        <v>0</v>
      </c>
      <c r="F227" s="40">
        <f>E227</f>
        <v>0</v>
      </c>
      <c r="G227" s="19">
        <v>0</v>
      </c>
    </row>
    <row r="228" spans="1:7" ht="21" customHeight="1">
      <c r="A228" s="280"/>
      <c r="B228" s="37" t="s">
        <v>523</v>
      </c>
      <c r="C228" s="38" t="s">
        <v>202</v>
      </c>
      <c r="D228" s="112"/>
      <c r="E228" s="40">
        <v>0</v>
      </c>
      <c r="F228" s="40">
        <f>E228</f>
        <v>0</v>
      </c>
      <c r="G228" s="19">
        <v>0</v>
      </c>
    </row>
    <row r="229" spans="1:7" ht="12.75">
      <c r="A229" s="280"/>
      <c r="B229" s="37" t="s">
        <v>524</v>
      </c>
      <c r="C229" s="38" t="s">
        <v>204</v>
      </c>
      <c r="D229" s="116"/>
      <c r="E229" s="40">
        <v>0</v>
      </c>
      <c r="F229" s="40">
        <f>E229</f>
        <v>0</v>
      </c>
      <c r="G229" s="19">
        <v>27</v>
      </c>
    </row>
    <row r="230" spans="1:7" ht="15" customHeight="1">
      <c r="A230" s="280"/>
      <c r="B230" s="79" t="s">
        <v>525</v>
      </c>
      <c r="C230" s="38" t="s">
        <v>206</v>
      </c>
      <c r="D230" s="112"/>
      <c r="E230" s="81">
        <f>SUM(E226:E229)</f>
        <v>0</v>
      </c>
      <c r="F230" s="81">
        <f>SUM(F226:F229)</f>
        <v>0</v>
      </c>
      <c r="G230" s="81">
        <f>SUM(G226:G229)</f>
        <v>27</v>
      </c>
    </row>
    <row r="231" spans="1:7" ht="15" customHeight="1">
      <c r="A231" s="280"/>
      <c r="B231" s="283" t="s">
        <v>526</v>
      </c>
      <c r="C231" s="284"/>
      <c r="D231" s="284"/>
      <c r="E231" s="284"/>
      <c r="F231" s="284"/>
      <c r="G231" s="285"/>
    </row>
    <row r="232" spans="1:7" ht="12.75">
      <c r="A232" s="280"/>
      <c r="B232" s="37" t="s">
        <v>521</v>
      </c>
      <c r="C232" s="38" t="s">
        <v>208</v>
      </c>
      <c r="D232" s="112"/>
      <c r="E232" s="40">
        <v>0</v>
      </c>
      <c r="F232" s="40">
        <f>E232</f>
        <v>0</v>
      </c>
      <c r="G232" s="19"/>
    </row>
    <row r="233" spans="1:7" ht="15" customHeight="1">
      <c r="A233" s="280"/>
      <c r="B233" s="37" t="s">
        <v>522</v>
      </c>
      <c r="C233" s="38" t="s">
        <v>210</v>
      </c>
      <c r="D233" s="112"/>
      <c r="E233" s="40">
        <v>0</v>
      </c>
      <c r="F233" s="40">
        <f>E233</f>
        <v>0</v>
      </c>
      <c r="G233" s="19"/>
    </row>
    <row r="234" spans="1:7" ht="21" customHeight="1">
      <c r="A234" s="280"/>
      <c r="B234" s="37" t="s">
        <v>523</v>
      </c>
      <c r="C234" s="38" t="s">
        <v>212</v>
      </c>
      <c r="D234" s="112"/>
      <c r="E234" s="40">
        <v>0</v>
      </c>
      <c r="F234" s="40">
        <f>E234</f>
        <v>0</v>
      </c>
      <c r="G234" s="19"/>
    </row>
    <row r="235" spans="1:7" ht="12.75">
      <c r="A235" s="280"/>
      <c r="B235" s="37" t="s">
        <v>524</v>
      </c>
      <c r="C235" s="38" t="s">
        <v>214</v>
      </c>
      <c r="D235" s="112"/>
      <c r="E235" s="40">
        <v>0</v>
      </c>
      <c r="F235" s="40">
        <f>E235</f>
        <v>0</v>
      </c>
      <c r="G235" s="19"/>
    </row>
    <row r="236" spans="1:7" ht="15" customHeight="1">
      <c r="A236" s="280"/>
      <c r="B236" s="79" t="s">
        <v>527</v>
      </c>
      <c r="C236" s="38" t="s">
        <v>215</v>
      </c>
      <c r="D236" s="112"/>
      <c r="E236" s="81">
        <f>SUM(E232:E235)</f>
        <v>0</v>
      </c>
      <c r="F236" s="81">
        <f>SUM(F232:F235)</f>
        <v>0</v>
      </c>
      <c r="G236" s="81">
        <f>SUM(G232:G235)</f>
        <v>0</v>
      </c>
    </row>
    <row r="237" spans="1:7" ht="15" customHeight="1">
      <c r="A237" s="281"/>
      <c r="B237" s="114" t="s">
        <v>528</v>
      </c>
      <c r="C237" s="38" t="s">
        <v>217</v>
      </c>
      <c r="D237" s="114"/>
      <c r="E237" s="115">
        <f>E230+E236</f>
        <v>0</v>
      </c>
      <c r="F237" s="115">
        <f>F230+F236</f>
        <v>0</v>
      </c>
      <c r="G237" s="115">
        <f>G230+G236</f>
        <v>27</v>
      </c>
    </row>
    <row r="238" spans="1:7" ht="12.75">
      <c r="A238" s="109"/>
      <c r="B238" s="295" t="s">
        <v>99</v>
      </c>
      <c r="C238" s="324" t="s">
        <v>100</v>
      </c>
      <c r="D238" s="324" t="s">
        <v>101</v>
      </c>
      <c r="E238" s="17">
        <v>2011</v>
      </c>
      <c r="F238" s="17">
        <v>2011</v>
      </c>
      <c r="G238" s="17">
        <v>2011</v>
      </c>
    </row>
    <row r="239" spans="1:7" ht="26.25" customHeight="1">
      <c r="A239" s="109"/>
      <c r="B239" s="295"/>
      <c r="C239" s="297"/>
      <c r="D239" s="297"/>
      <c r="E239" s="18" t="s">
        <v>102</v>
      </c>
      <c r="F239" s="18" t="s">
        <v>103</v>
      </c>
      <c r="G239" s="18" t="s">
        <v>104</v>
      </c>
    </row>
    <row r="240" spans="1:7" ht="15" customHeight="1">
      <c r="A240" s="279" t="s">
        <v>529</v>
      </c>
      <c r="B240" s="283" t="s">
        <v>530</v>
      </c>
      <c r="C240" s="284"/>
      <c r="D240" s="284"/>
      <c r="E240" s="284"/>
      <c r="F240" s="284"/>
      <c r="G240" s="285"/>
    </row>
    <row r="241" spans="1:7" ht="15" customHeight="1">
      <c r="A241" s="280"/>
      <c r="B241" s="286" t="s">
        <v>531</v>
      </c>
      <c r="C241" s="287"/>
      <c r="D241" s="287"/>
      <c r="E241" s="287"/>
      <c r="F241" s="287"/>
      <c r="G241" s="288"/>
    </row>
    <row r="242" spans="1:7" ht="15" customHeight="1">
      <c r="A242" s="280"/>
      <c r="B242" s="70" t="s">
        <v>532</v>
      </c>
      <c r="C242" s="38" t="s">
        <v>218</v>
      </c>
      <c r="D242" s="71"/>
      <c r="E242" s="40">
        <v>0</v>
      </c>
      <c r="F242" s="40">
        <f aca="true" t="shared" si="11" ref="F242:F247">E242</f>
        <v>0</v>
      </c>
      <c r="G242" s="19"/>
    </row>
    <row r="243" spans="1:7" ht="15" customHeight="1">
      <c r="A243" s="280"/>
      <c r="B243" s="70" t="s">
        <v>533</v>
      </c>
      <c r="C243" s="38" t="s">
        <v>220</v>
      </c>
      <c r="D243" s="71"/>
      <c r="E243" s="40">
        <v>0</v>
      </c>
      <c r="F243" s="40">
        <f t="shared" si="11"/>
        <v>0</v>
      </c>
      <c r="G243" s="19"/>
    </row>
    <row r="244" spans="1:7" ht="15" customHeight="1">
      <c r="A244" s="280"/>
      <c r="B244" s="70" t="s">
        <v>534</v>
      </c>
      <c r="C244" s="38" t="s">
        <v>221</v>
      </c>
      <c r="D244" s="71"/>
      <c r="E244" s="40">
        <v>0</v>
      </c>
      <c r="F244" s="40">
        <f t="shared" si="11"/>
        <v>0</v>
      </c>
      <c r="G244" s="19"/>
    </row>
    <row r="245" spans="1:7" ht="15" customHeight="1">
      <c r="A245" s="280"/>
      <c r="B245" s="70" t="s">
        <v>535</v>
      </c>
      <c r="C245" s="38" t="s">
        <v>223</v>
      </c>
      <c r="D245" s="71"/>
      <c r="E245" s="40">
        <v>0</v>
      </c>
      <c r="F245" s="40">
        <f t="shared" si="11"/>
        <v>0</v>
      </c>
      <c r="G245" s="19"/>
    </row>
    <row r="246" spans="1:7" ht="15" customHeight="1">
      <c r="A246" s="280"/>
      <c r="B246" s="70" t="s">
        <v>536</v>
      </c>
      <c r="C246" s="38" t="s">
        <v>224</v>
      </c>
      <c r="D246" s="71"/>
      <c r="E246" s="40">
        <v>0</v>
      </c>
      <c r="F246" s="40">
        <f t="shared" si="11"/>
        <v>0</v>
      </c>
      <c r="G246" s="19"/>
    </row>
    <row r="247" spans="1:7" ht="15" customHeight="1">
      <c r="A247" s="280"/>
      <c r="B247" s="37" t="s">
        <v>537</v>
      </c>
      <c r="C247" s="38" t="s">
        <v>225</v>
      </c>
      <c r="D247" s="71"/>
      <c r="E247" s="40">
        <v>10400</v>
      </c>
      <c r="F247" s="40">
        <f t="shared" si="11"/>
        <v>10400</v>
      </c>
      <c r="G247" s="19">
        <v>10498</v>
      </c>
    </row>
    <row r="248" spans="1:7" ht="15" customHeight="1">
      <c r="A248" s="280"/>
      <c r="B248" s="95" t="s">
        <v>538</v>
      </c>
      <c r="C248" s="38" t="s">
        <v>227</v>
      </c>
      <c r="D248" s="71"/>
      <c r="E248" s="81">
        <f>SUM(E242:E247)</f>
        <v>10400</v>
      </c>
      <c r="F248" s="81">
        <f>SUM(F242:F247)</f>
        <v>10400</v>
      </c>
      <c r="G248" s="81">
        <f>SUM(G242:G247)</f>
        <v>10498</v>
      </c>
    </row>
    <row r="249" spans="1:7" ht="15" customHeight="1">
      <c r="A249" s="280"/>
      <c r="B249" s="283" t="s">
        <v>539</v>
      </c>
      <c r="C249" s="284"/>
      <c r="D249" s="284"/>
      <c r="E249" s="284"/>
      <c r="F249" s="284"/>
      <c r="G249" s="285"/>
    </row>
    <row r="250" spans="1:7" ht="15" customHeight="1">
      <c r="A250" s="280"/>
      <c r="B250" s="286" t="s">
        <v>531</v>
      </c>
      <c r="C250" s="287"/>
      <c r="D250" s="287"/>
      <c r="E250" s="287"/>
      <c r="F250" s="287"/>
      <c r="G250" s="288"/>
    </row>
    <row r="251" spans="1:7" ht="15" customHeight="1">
      <c r="A251" s="280"/>
      <c r="B251" s="70" t="s">
        <v>532</v>
      </c>
      <c r="C251" s="38" t="s">
        <v>229</v>
      </c>
      <c r="D251" s="71"/>
      <c r="E251" s="40">
        <v>0</v>
      </c>
      <c r="F251" s="40">
        <f aca="true" t="shared" si="12" ref="F251:F256">E251</f>
        <v>0</v>
      </c>
      <c r="G251" s="19"/>
    </row>
    <row r="252" spans="1:7" ht="15" customHeight="1">
      <c r="A252" s="280"/>
      <c r="B252" s="70" t="s">
        <v>533</v>
      </c>
      <c r="C252" s="38" t="s">
        <v>230</v>
      </c>
      <c r="D252" s="71"/>
      <c r="E252" s="40">
        <v>0</v>
      </c>
      <c r="F252" s="40">
        <f t="shared" si="12"/>
        <v>0</v>
      </c>
      <c r="G252" s="19"/>
    </row>
    <row r="253" spans="1:8" s="41" customFormat="1" ht="15" customHeight="1">
      <c r="A253" s="280"/>
      <c r="B253" s="70" t="s">
        <v>534</v>
      </c>
      <c r="C253" s="38" t="s">
        <v>231</v>
      </c>
      <c r="D253" s="71"/>
      <c r="E253" s="40">
        <v>0</v>
      </c>
      <c r="F253" s="40">
        <f t="shared" si="12"/>
        <v>0</v>
      </c>
      <c r="G253" s="19"/>
      <c r="H253" s="27"/>
    </row>
    <row r="254" spans="1:7" ht="15" customHeight="1">
      <c r="A254" s="280"/>
      <c r="B254" s="70" t="s">
        <v>535</v>
      </c>
      <c r="C254" s="38" t="s">
        <v>232</v>
      </c>
      <c r="D254" s="71"/>
      <c r="E254" s="40">
        <v>0</v>
      </c>
      <c r="F254" s="40">
        <f t="shared" si="12"/>
        <v>0</v>
      </c>
      <c r="G254" s="19"/>
    </row>
    <row r="255" spans="1:7" ht="15" customHeight="1">
      <c r="A255" s="280"/>
      <c r="B255" s="70" t="s">
        <v>536</v>
      </c>
      <c r="C255" s="38" t="s">
        <v>234</v>
      </c>
      <c r="D255" s="71"/>
      <c r="E255" s="40">
        <v>0</v>
      </c>
      <c r="F255" s="40">
        <f t="shared" si="12"/>
        <v>0</v>
      </c>
      <c r="G255" s="19"/>
    </row>
    <row r="256" spans="1:7" ht="15" customHeight="1">
      <c r="A256" s="280"/>
      <c r="B256" s="37" t="s">
        <v>537</v>
      </c>
      <c r="C256" s="38" t="s">
        <v>236</v>
      </c>
      <c r="D256" s="71"/>
      <c r="E256" s="40">
        <v>0</v>
      </c>
      <c r="F256" s="40">
        <f t="shared" si="12"/>
        <v>0</v>
      </c>
      <c r="G256" s="19"/>
    </row>
    <row r="257" spans="1:7" ht="15" customHeight="1">
      <c r="A257" s="280"/>
      <c r="B257" s="95" t="s">
        <v>540</v>
      </c>
      <c r="C257" s="38" t="s">
        <v>238</v>
      </c>
      <c r="D257" s="71"/>
      <c r="E257" s="81">
        <f>SUM(E251:E256)</f>
        <v>0</v>
      </c>
      <c r="F257" s="81">
        <f>SUM(F251:F256)</f>
        <v>0</v>
      </c>
      <c r="G257" s="81">
        <f>SUM(G251:G256)</f>
        <v>0</v>
      </c>
    </row>
    <row r="258" spans="1:7" ht="15" customHeight="1">
      <c r="A258" s="281"/>
      <c r="B258" s="117" t="s">
        <v>541</v>
      </c>
      <c r="C258" s="38" t="s">
        <v>240</v>
      </c>
      <c r="D258" s="114"/>
      <c r="E258" s="115">
        <f>E248+E257</f>
        <v>10400</v>
      </c>
      <c r="F258" s="115">
        <f>F248+F257</f>
        <v>10400</v>
      </c>
      <c r="G258" s="115">
        <f>G248+G257</f>
        <v>10498</v>
      </c>
    </row>
    <row r="259" spans="2:7" ht="29.25" customHeight="1">
      <c r="B259" s="102" t="s">
        <v>542</v>
      </c>
      <c r="C259" s="38" t="s">
        <v>242</v>
      </c>
      <c r="D259" s="71"/>
      <c r="E259" s="90">
        <f>E201+E224+E237+E258</f>
        <v>63530</v>
      </c>
      <c r="F259" s="90">
        <f>F201+F224+F237+F258</f>
        <v>63530</v>
      </c>
      <c r="G259" s="90">
        <f>G201+G224+G237+G258</f>
        <v>46747</v>
      </c>
    </row>
    <row r="260" spans="2:8" s="118" customFormat="1" ht="26.25" customHeight="1">
      <c r="B260" s="289" t="s">
        <v>543</v>
      </c>
      <c r="C260" s="290"/>
      <c r="D260" s="290"/>
      <c r="E260" s="290"/>
      <c r="F260" s="290"/>
      <c r="G260" s="291"/>
      <c r="H260" s="27"/>
    </row>
    <row r="261" spans="2:8" s="118" customFormat="1" ht="27.75" customHeight="1">
      <c r="B261" s="333" t="s">
        <v>544</v>
      </c>
      <c r="C261" s="334"/>
      <c r="D261" s="334"/>
      <c r="E261" s="334"/>
      <c r="F261" s="334"/>
      <c r="G261" s="335"/>
      <c r="H261" s="27"/>
    </row>
    <row r="262" spans="2:8" s="118" customFormat="1" ht="28.5" customHeight="1">
      <c r="B262" s="292" t="s">
        <v>545</v>
      </c>
      <c r="C262" s="293"/>
      <c r="D262" s="293"/>
      <c r="E262" s="293"/>
      <c r="F262" s="293"/>
      <c r="G262" s="294"/>
      <c r="H262" s="27"/>
    </row>
    <row r="263" spans="2:11" s="118" customFormat="1" ht="13.5">
      <c r="B263" s="302" t="s">
        <v>99</v>
      </c>
      <c r="C263" s="296" t="s">
        <v>100</v>
      </c>
      <c r="D263" s="296" t="s">
        <v>101</v>
      </c>
      <c r="E263" s="17">
        <v>2011</v>
      </c>
      <c r="F263" s="17">
        <v>2011</v>
      </c>
      <c r="G263" s="17">
        <v>2011</v>
      </c>
      <c r="H263" s="27"/>
      <c r="I263" s="119"/>
      <c r="J263" s="119"/>
      <c r="K263" s="119"/>
    </row>
    <row r="264" spans="2:11" s="118" customFormat="1" ht="25.5" customHeight="1">
      <c r="B264" s="303"/>
      <c r="C264" s="297"/>
      <c r="D264" s="297"/>
      <c r="E264" s="18" t="s">
        <v>102</v>
      </c>
      <c r="F264" s="18" t="s">
        <v>103</v>
      </c>
      <c r="G264" s="18" t="s">
        <v>104</v>
      </c>
      <c r="H264" s="27"/>
      <c r="I264" s="119"/>
      <c r="J264" s="119"/>
      <c r="K264" s="119"/>
    </row>
    <row r="265" spans="1:11" s="118" customFormat="1" ht="15" customHeight="1">
      <c r="A265" s="279" t="s">
        <v>546</v>
      </c>
      <c r="B265" s="283" t="s">
        <v>547</v>
      </c>
      <c r="C265" s="284"/>
      <c r="D265" s="284"/>
      <c r="E265" s="284"/>
      <c r="F265" s="284"/>
      <c r="G265" s="285"/>
      <c r="H265" s="27"/>
      <c r="I265" s="119"/>
      <c r="J265" s="119"/>
      <c r="K265" s="119"/>
    </row>
    <row r="266" spans="1:11" s="118" customFormat="1" ht="15" customHeight="1">
      <c r="A266" s="300"/>
      <c r="B266" s="37" t="s">
        <v>548</v>
      </c>
      <c r="C266" s="120" t="s">
        <v>11</v>
      </c>
      <c r="D266" s="121"/>
      <c r="E266" s="40">
        <v>110854</v>
      </c>
      <c r="F266" s="40">
        <f>E266</f>
        <v>110854</v>
      </c>
      <c r="G266" s="19">
        <v>85294</v>
      </c>
      <c r="H266" s="27"/>
      <c r="I266" s="119"/>
      <c r="J266" s="119"/>
      <c r="K266" s="119"/>
    </row>
    <row r="267" spans="1:11" s="118" customFormat="1" ht="15" customHeight="1">
      <c r="A267" s="300"/>
      <c r="B267" s="37" t="s">
        <v>549</v>
      </c>
      <c r="C267" s="120" t="s">
        <v>13</v>
      </c>
      <c r="D267" s="121"/>
      <c r="E267" s="40">
        <v>0</v>
      </c>
      <c r="F267" s="40">
        <f>E267</f>
        <v>0</v>
      </c>
      <c r="G267" s="19"/>
      <c r="H267" s="27"/>
      <c r="I267" s="119"/>
      <c r="J267" s="119"/>
      <c r="K267" s="119"/>
    </row>
    <row r="268" spans="1:8" s="118" customFormat="1" ht="15" customHeight="1">
      <c r="A268" s="300"/>
      <c r="B268" s="37" t="s">
        <v>550</v>
      </c>
      <c r="C268" s="120" t="s">
        <v>15</v>
      </c>
      <c r="D268" s="121"/>
      <c r="E268" s="40">
        <v>0</v>
      </c>
      <c r="F268" s="40">
        <f>E268</f>
        <v>0</v>
      </c>
      <c r="G268" s="19"/>
      <c r="H268" s="27"/>
    </row>
    <row r="269" spans="1:8" s="118" customFormat="1" ht="15" customHeight="1">
      <c r="A269" s="300"/>
      <c r="B269" s="37" t="s">
        <v>551</v>
      </c>
      <c r="C269" s="120" t="s">
        <v>17</v>
      </c>
      <c r="D269" s="121"/>
      <c r="E269" s="40">
        <v>0</v>
      </c>
      <c r="F269" s="40">
        <f>E269</f>
        <v>0</v>
      </c>
      <c r="G269" s="19"/>
      <c r="H269" s="27"/>
    </row>
    <row r="270" spans="1:8" s="118" customFormat="1" ht="15" customHeight="1">
      <c r="A270" s="300"/>
      <c r="B270" s="37" t="s">
        <v>552</v>
      </c>
      <c r="C270" s="120" t="s">
        <v>23</v>
      </c>
      <c r="D270" s="121"/>
      <c r="E270" s="40">
        <v>0</v>
      </c>
      <c r="F270" s="40">
        <f>E270</f>
        <v>0</v>
      </c>
      <c r="G270" s="19"/>
      <c r="H270" s="27"/>
    </row>
    <row r="271" spans="1:8" s="118" customFormat="1" ht="15" customHeight="1">
      <c r="A271" s="300"/>
      <c r="B271" s="129"/>
      <c r="C271" s="120" t="s">
        <v>25</v>
      </c>
      <c r="D271" s="121"/>
      <c r="E271" s="40"/>
      <c r="F271" s="40"/>
      <c r="G271" s="19"/>
      <c r="H271" s="27"/>
    </row>
    <row r="272" spans="1:8" s="118" customFormat="1" ht="15" customHeight="1">
      <c r="A272" s="300"/>
      <c r="B272" s="122" t="s">
        <v>553</v>
      </c>
      <c r="C272" s="120" t="s">
        <v>29</v>
      </c>
      <c r="D272" s="121"/>
      <c r="E272" s="77">
        <f>SUM(E266:E271)</f>
        <v>110854</v>
      </c>
      <c r="F272" s="77">
        <f>SUM(F266:F271)</f>
        <v>110854</v>
      </c>
      <c r="G272" s="77">
        <f>SUM(G266:G271)</f>
        <v>85294</v>
      </c>
      <c r="H272" s="27"/>
    </row>
    <row r="273" spans="1:8" s="118" customFormat="1" ht="15" customHeight="1">
      <c r="A273" s="279" t="s">
        <v>554</v>
      </c>
      <c r="B273" s="283" t="s">
        <v>555</v>
      </c>
      <c r="C273" s="284"/>
      <c r="D273" s="284"/>
      <c r="E273" s="284"/>
      <c r="F273" s="284"/>
      <c r="G273" s="285"/>
      <c r="H273" s="27"/>
    </row>
    <row r="274" spans="1:8" s="118" customFormat="1" ht="15" customHeight="1">
      <c r="A274" s="300"/>
      <c r="B274" s="37" t="s">
        <v>556</v>
      </c>
      <c r="C274" s="120" t="s">
        <v>31</v>
      </c>
      <c r="D274" s="121"/>
      <c r="E274" s="40">
        <v>0</v>
      </c>
      <c r="F274" s="40">
        <f aca="true" t="shared" si="13" ref="F274:F279">E274</f>
        <v>0</v>
      </c>
      <c r="G274" s="19"/>
      <c r="H274" s="27"/>
    </row>
    <row r="275" spans="1:8" s="118" customFormat="1" ht="15" customHeight="1">
      <c r="A275" s="300"/>
      <c r="B275" s="37" t="s">
        <v>557</v>
      </c>
      <c r="C275" s="120" t="s">
        <v>33</v>
      </c>
      <c r="D275" s="121"/>
      <c r="E275" s="40">
        <v>27000</v>
      </c>
      <c r="F275" s="40">
        <f t="shared" si="13"/>
        <v>27000</v>
      </c>
      <c r="G275" s="19">
        <v>36164</v>
      </c>
      <c r="H275" s="27"/>
    </row>
    <row r="276" spans="1:8" s="118" customFormat="1" ht="15" customHeight="1">
      <c r="A276" s="300"/>
      <c r="B276" s="37" t="s">
        <v>558</v>
      </c>
      <c r="C276" s="120" t="s">
        <v>35</v>
      </c>
      <c r="D276" s="121"/>
      <c r="E276" s="40">
        <v>0</v>
      </c>
      <c r="F276" s="40">
        <f t="shared" si="13"/>
        <v>0</v>
      </c>
      <c r="G276" s="19"/>
      <c r="H276" s="27"/>
    </row>
    <row r="277" spans="1:8" s="118" customFormat="1" ht="15" customHeight="1">
      <c r="A277" s="300"/>
      <c r="B277" s="37" t="s">
        <v>559</v>
      </c>
      <c r="C277" s="120" t="s">
        <v>37</v>
      </c>
      <c r="D277" s="121"/>
      <c r="E277" s="40">
        <v>0</v>
      </c>
      <c r="F277" s="40">
        <f t="shared" si="13"/>
        <v>0</v>
      </c>
      <c r="G277" s="19"/>
      <c r="H277" s="27"/>
    </row>
    <row r="278" spans="1:8" s="118" customFormat="1" ht="15" customHeight="1">
      <c r="A278" s="300"/>
      <c r="B278" s="37" t="s">
        <v>560</v>
      </c>
      <c r="C278" s="120" t="s">
        <v>39</v>
      </c>
      <c r="D278" s="121"/>
      <c r="E278" s="40">
        <v>0</v>
      </c>
      <c r="F278" s="40">
        <f t="shared" si="13"/>
        <v>0</v>
      </c>
      <c r="G278" s="19"/>
      <c r="H278" s="27"/>
    </row>
    <row r="279" spans="1:8" s="118" customFormat="1" ht="15" customHeight="1">
      <c r="A279" s="300"/>
      <c r="B279" s="37" t="s">
        <v>675</v>
      </c>
      <c r="C279" s="120" t="s">
        <v>71</v>
      </c>
      <c r="D279" s="121"/>
      <c r="E279" s="40">
        <v>0</v>
      </c>
      <c r="F279" s="40">
        <f t="shared" si="13"/>
        <v>0</v>
      </c>
      <c r="G279" s="19">
        <v>100</v>
      </c>
      <c r="H279" s="27"/>
    </row>
    <row r="280" spans="1:8" s="118" customFormat="1" ht="15" customHeight="1">
      <c r="A280" s="300"/>
      <c r="B280" s="123" t="s">
        <v>561</v>
      </c>
      <c r="C280" s="120" t="s">
        <v>73</v>
      </c>
      <c r="D280" s="124"/>
      <c r="E280" s="77">
        <f>SUM(E274:E279)</f>
        <v>27000</v>
      </c>
      <c r="F280" s="77">
        <f>SUM(F274:F279)</f>
        <v>27000</v>
      </c>
      <c r="G280" s="77">
        <f>SUM(G274:G279)</f>
        <v>36264</v>
      </c>
      <c r="H280" s="27"/>
    </row>
    <row r="281" spans="1:8" s="128" customFormat="1" ht="15" customHeight="1">
      <c r="A281" s="279" t="s">
        <v>562</v>
      </c>
      <c r="B281" s="125" t="s">
        <v>674</v>
      </c>
      <c r="C281" s="126"/>
      <c r="D281" s="126"/>
      <c r="E281" s="126"/>
      <c r="F281" s="126"/>
      <c r="G281" s="127"/>
      <c r="H281" s="41"/>
    </row>
    <row r="282" spans="1:8" s="118" customFormat="1" ht="15" customHeight="1">
      <c r="A282" s="280"/>
      <c r="B282" s="37" t="s">
        <v>563</v>
      </c>
      <c r="C282" s="120" t="s">
        <v>75</v>
      </c>
      <c r="D282" s="121"/>
      <c r="E282" s="40">
        <v>0</v>
      </c>
      <c r="F282" s="40">
        <f>E282</f>
        <v>0</v>
      </c>
      <c r="G282" s="19"/>
      <c r="H282" s="27"/>
    </row>
    <row r="283" spans="1:8" s="118" customFormat="1" ht="21" customHeight="1">
      <c r="A283" s="280"/>
      <c r="B283" s="37" t="s">
        <v>564</v>
      </c>
      <c r="C283" s="120" t="s">
        <v>77</v>
      </c>
      <c r="D283" s="121"/>
      <c r="E283" s="40">
        <v>0</v>
      </c>
      <c r="F283" s="40">
        <f>E283</f>
        <v>0</v>
      </c>
      <c r="G283" s="19"/>
      <c r="H283" s="27"/>
    </row>
    <row r="284" spans="1:8" s="118" customFormat="1" ht="15" customHeight="1">
      <c r="A284" s="280"/>
      <c r="B284" s="37" t="s">
        <v>565</v>
      </c>
      <c r="C284" s="120" t="s">
        <v>79</v>
      </c>
      <c r="D284" s="121"/>
      <c r="E284" s="40">
        <v>0</v>
      </c>
      <c r="F284" s="40">
        <f>E284</f>
        <v>0</v>
      </c>
      <c r="G284" s="19"/>
      <c r="H284" s="27"/>
    </row>
    <row r="285" spans="1:8" s="118" customFormat="1" ht="15" customHeight="1">
      <c r="A285" s="280"/>
      <c r="B285" s="129"/>
      <c r="C285" s="120" t="s">
        <v>81</v>
      </c>
      <c r="D285" s="121"/>
      <c r="E285" s="40"/>
      <c r="F285" s="40"/>
      <c r="G285" s="19"/>
      <c r="H285" s="27"/>
    </row>
    <row r="286" spans="1:8" s="118" customFormat="1" ht="15" customHeight="1">
      <c r="A286" s="280"/>
      <c r="B286" s="129"/>
      <c r="C286" s="120" t="s">
        <v>83</v>
      </c>
      <c r="D286" s="121"/>
      <c r="E286" s="40"/>
      <c r="F286" s="40"/>
      <c r="G286" s="19"/>
      <c r="H286" s="27"/>
    </row>
    <row r="287" spans="1:8" s="118" customFormat="1" ht="15" customHeight="1">
      <c r="A287" s="281"/>
      <c r="B287" s="122" t="s">
        <v>566</v>
      </c>
      <c r="C287" s="120" t="s">
        <v>85</v>
      </c>
      <c r="D287" s="121"/>
      <c r="E287" s="77">
        <f>SUM(E282:E286)</f>
        <v>0</v>
      </c>
      <c r="F287" s="77">
        <f>SUM(F282:F286)</f>
        <v>0</v>
      </c>
      <c r="G287" s="77">
        <f>SUM(G282:G286)</f>
        <v>0</v>
      </c>
      <c r="H287" s="27"/>
    </row>
    <row r="288" spans="2:8" s="118" customFormat="1" ht="29.25" customHeight="1">
      <c r="B288" s="102" t="s">
        <v>567</v>
      </c>
      <c r="C288" s="120" t="s">
        <v>87</v>
      </c>
      <c r="D288" s="121"/>
      <c r="E288" s="90">
        <f>E272+E280+E287</f>
        <v>137854</v>
      </c>
      <c r="F288" s="90">
        <f>F272+F280+F287</f>
        <v>137854</v>
      </c>
      <c r="G288" s="90">
        <f>G272+G280+G287</f>
        <v>121558</v>
      </c>
      <c r="H288" s="27"/>
    </row>
    <row r="291" ht="12.75">
      <c r="G291" s="65"/>
    </row>
  </sheetData>
  <sheetProtection password="C775" sheet="1"/>
  <mergeCells count="86">
    <mergeCell ref="D263:D264"/>
    <mergeCell ref="B249:G249"/>
    <mergeCell ref="B250:G250"/>
    <mergeCell ref="B260:G260"/>
    <mergeCell ref="B261:G261"/>
    <mergeCell ref="A273:A280"/>
    <mergeCell ref="D238:D239"/>
    <mergeCell ref="A240:A258"/>
    <mergeCell ref="B238:B239"/>
    <mergeCell ref="C238:C239"/>
    <mergeCell ref="B265:G265"/>
    <mergeCell ref="B273:G273"/>
    <mergeCell ref="B262:G262"/>
    <mergeCell ref="B263:B264"/>
    <mergeCell ref="C263:C264"/>
    <mergeCell ref="B240:G240"/>
    <mergeCell ref="B202:B203"/>
    <mergeCell ref="C202:C203"/>
    <mergeCell ref="D202:D203"/>
    <mergeCell ref="B141:B142"/>
    <mergeCell ref="C141:C142"/>
    <mergeCell ref="B184:G184"/>
    <mergeCell ref="B188:G188"/>
    <mergeCell ref="B195:G195"/>
    <mergeCell ref="B169:G169"/>
    <mergeCell ref="B175:G175"/>
    <mergeCell ref="A112:A129"/>
    <mergeCell ref="A130:A140"/>
    <mergeCell ref="B133:G133"/>
    <mergeCell ref="B154:G154"/>
    <mergeCell ref="B155:G155"/>
    <mergeCell ref="B162:G162"/>
    <mergeCell ref="A79:G79"/>
    <mergeCell ref="A80:A88"/>
    <mergeCell ref="D141:D142"/>
    <mergeCell ref="A143:A148"/>
    <mergeCell ref="B143:G143"/>
    <mergeCell ref="B91:G91"/>
    <mergeCell ref="B90:G90"/>
    <mergeCell ref="B95:G95"/>
    <mergeCell ref="B102:G102"/>
    <mergeCell ref="B117:G117"/>
    <mergeCell ref="A29:A53"/>
    <mergeCell ref="B54:B55"/>
    <mergeCell ref="C54:C55"/>
    <mergeCell ref="B33:G33"/>
    <mergeCell ref="B38:G38"/>
    <mergeCell ref="B42:G42"/>
    <mergeCell ref="B48:G48"/>
    <mergeCell ref="D54:D55"/>
    <mergeCell ref="B1:G1"/>
    <mergeCell ref="B2:G2"/>
    <mergeCell ref="B3:B4"/>
    <mergeCell ref="C3:C4"/>
    <mergeCell ref="D3:D4"/>
    <mergeCell ref="B6:G6"/>
    <mergeCell ref="A76:A78"/>
    <mergeCell ref="B5:G5"/>
    <mergeCell ref="B17:G17"/>
    <mergeCell ref="B30:G30"/>
    <mergeCell ref="A56:A63"/>
    <mergeCell ref="A64:A72"/>
    <mergeCell ref="A73:A75"/>
    <mergeCell ref="B58:G58"/>
    <mergeCell ref="B66:G66"/>
    <mergeCell ref="A6:A28"/>
    <mergeCell ref="A281:A287"/>
    <mergeCell ref="B204:G204"/>
    <mergeCell ref="B214:G214"/>
    <mergeCell ref="B225:G225"/>
    <mergeCell ref="B231:G231"/>
    <mergeCell ref="B92:B93"/>
    <mergeCell ref="C92:C93"/>
    <mergeCell ref="D92:D93"/>
    <mergeCell ref="B94:G94"/>
    <mergeCell ref="A95:A111"/>
    <mergeCell ref="B241:G241"/>
    <mergeCell ref="A204:A224"/>
    <mergeCell ref="A225:A237"/>
    <mergeCell ref="A265:A272"/>
    <mergeCell ref="B150:G150"/>
    <mergeCell ref="B151:G151"/>
    <mergeCell ref="B152:B153"/>
    <mergeCell ref="C152:C153"/>
    <mergeCell ref="D152:D153"/>
    <mergeCell ref="A154:A20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&amp;LIntézmény neve: PPKE JÁK
&amp;RIntézmény adószáma: 18055342-2-42</oddHeader>
    <oddFooter>&amp;C&amp;P/&amp;N</oddFooter>
  </headerFooter>
  <rowBreaks count="7" manualBreakCount="7">
    <brk id="53" max="6" man="1"/>
    <brk id="89" max="6" man="1"/>
    <brk id="140" max="6" man="1"/>
    <brk id="149" max="6" man="1"/>
    <brk id="201" max="6" man="1"/>
    <brk id="237" max="6" man="1"/>
    <brk id="2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37"/>
  <sheetViews>
    <sheetView zoomScalePageLayoutView="0" workbookViewId="0" topLeftCell="A1">
      <pane xSplit="3" ySplit="11" topLeftCell="D18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J24" sqref="J24"/>
    </sheetView>
  </sheetViews>
  <sheetFormatPr defaultColWidth="9.00390625" defaultRowHeight="12.75"/>
  <cols>
    <col min="1" max="1" width="9.125" style="130" customWidth="1"/>
    <col min="2" max="2" width="6.00390625" style="130" customWidth="1"/>
    <col min="3" max="3" width="29.00390625" style="130" customWidth="1"/>
    <col min="4" max="16384" width="9.125" style="130" customWidth="1"/>
  </cols>
  <sheetData>
    <row r="1" spans="2:12" ht="12.75" customHeight="1">
      <c r="B1" s="337" t="s">
        <v>671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2:11" ht="12.75" customHeight="1">
      <c r="B2" s="337" t="s">
        <v>691</v>
      </c>
      <c r="C2" s="337"/>
      <c r="D2" s="337"/>
      <c r="E2" s="337"/>
      <c r="F2" s="337"/>
      <c r="G2" s="337"/>
      <c r="H2" s="337"/>
      <c r="I2" s="337"/>
      <c r="J2" s="337"/>
      <c r="K2" s="337"/>
    </row>
    <row r="3" spans="2:11" ht="12.75" customHeight="1">
      <c r="B3" s="337" t="s">
        <v>690</v>
      </c>
      <c r="C3" s="337"/>
      <c r="D3" s="337"/>
      <c r="E3" s="337"/>
      <c r="F3" s="337"/>
      <c r="G3" s="337"/>
      <c r="H3" s="337"/>
      <c r="I3" s="337"/>
      <c r="J3" s="337"/>
      <c r="K3" s="337"/>
    </row>
    <row r="5" spans="2:12" s="229" customFormat="1" ht="18">
      <c r="B5" s="338" t="s">
        <v>0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2:12" s="229" customFormat="1" ht="18">
      <c r="B6" s="338" t="s">
        <v>1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2:12" s="229" customFormat="1" ht="18">
      <c r="B7" s="338" t="s">
        <v>679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</row>
    <row r="8" s="229" customFormat="1" ht="12"/>
    <row r="9" spans="11:12" s="229" customFormat="1" ht="12">
      <c r="K9" s="336" t="s">
        <v>2</v>
      </c>
      <c r="L9" s="336"/>
    </row>
    <row r="10" spans="2:12" s="229" customFormat="1" ht="16.5" customHeight="1">
      <c r="B10" s="341" t="s">
        <v>3</v>
      </c>
      <c r="C10" s="341" t="s">
        <v>4</v>
      </c>
      <c r="D10" s="343" t="s">
        <v>5</v>
      </c>
      <c r="E10" s="343"/>
      <c r="F10" s="343"/>
      <c r="G10" s="343" t="s">
        <v>6</v>
      </c>
      <c r="H10" s="343"/>
      <c r="I10" s="343"/>
      <c r="J10" s="343" t="s">
        <v>7</v>
      </c>
      <c r="K10" s="343"/>
      <c r="L10" s="343"/>
    </row>
    <row r="11" spans="2:12" s="229" customFormat="1" ht="12">
      <c r="B11" s="342"/>
      <c r="C11" s="342"/>
      <c r="D11" s="230" t="s">
        <v>8</v>
      </c>
      <c r="E11" s="230" t="s">
        <v>9</v>
      </c>
      <c r="F11" s="230" t="s">
        <v>10</v>
      </c>
      <c r="G11" s="230" t="s">
        <v>8</v>
      </c>
      <c r="H11" s="230" t="s">
        <v>9</v>
      </c>
      <c r="I11" s="230" t="s">
        <v>10</v>
      </c>
      <c r="J11" s="230" t="s">
        <v>8</v>
      </c>
      <c r="K11" s="230" t="s">
        <v>9</v>
      </c>
      <c r="L11" s="230" t="s">
        <v>10</v>
      </c>
    </row>
    <row r="12" spans="2:12" s="229" customFormat="1" ht="13.5" customHeight="1">
      <c r="B12" s="231" t="s">
        <v>11</v>
      </c>
      <c r="C12" s="232" t="s">
        <v>12</v>
      </c>
      <c r="D12" s="233">
        <v>541490</v>
      </c>
      <c r="E12" s="233"/>
      <c r="F12" s="233">
        <f>SUM(D12:E12)</f>
        <v>541490</v>
      </c>
      <c r="G12" s="233"/>
      <c r="H12" s="233"/>
      <c r="I12" s="233">
        <f>SUM(G12:H12)</f>
        <v>0</v>
      </c>
      <c r="J12" s="131">
        <f>Bevételek!G47</f>
        <v>596825</v>
      </c>
      <c r="K12" s="233"/>
      <c r="L12" s="233">
        <f>SUM(J12:K12)</f>
        <v>596825</v>
      </c>
    </row>
    <row r="13" spans="2:12" s="229" customFormat="1" ht="13.5" customHeight="1">
      <c r="B13" s="231" t="s">
        <v>13</v>
      </c>
      <c r="C13" s="232" t="s">
        <v>14</v>
      </c>
      <c r="D13" s="233">
        <v>0</v>
      </c>
      <c r="E13" s="233"/>
      <c r="F13" s="233">
        <f aca="true" t="shared" si="0" ref="F13:F31">SUM(D13:E13)</f>
        <v>0</v>
      </c>
      <c r="G13" s="233"/>
      <c r="H13" s="233"/>
      <c r="I13" s="233">
        <f aca="true" t="shared" si="1" ref="I13:I31">SUM(G13:H13)</f>
        <v>0</v>
      </c>
      <c r="J13" s="131">
        <v>0</v>
      </c>
      <c r="K13" s="233"/>
      <c r="L13" s="233">
        <f aca="true" t="shared" si="2" ref="L13:L31">SUM(J13:K13)</f>
        <v>0</v>
      </c>
    </row>
    <row r="14" spans="2:12" s="229" customFormat="1" ht="13.5" customHeight="1">
      <c r="B14" s="231" t="s">
        <v>15</v>
      </c>
      <c r="C14" s="232" t="s">
        <v>16</v>
      </c>
      <c r="D14" s="233">
        <v>30872</v>
      </c>
      <c r="E14" s="233"/>
      <c r="F14" s="233">
        <f t="shared" si="0"/>
        <v>30872</v>
      </c>
      <c r="G14" s="233"/>
      <c r="H14" s="233"/>
      <c r="I14" s="233">
        <f t="shared" si="1"/>
        <v>0</v>
      </c>
      <c r="J14" s="131">
        <f>Bevételek!G125</f>
        <v>25736</v>
      </c>
      <c r="K14" s="233"/>
      <c r="L14" s="233">
        <f t="shared" si="2"/>
        <v>25736</v>
      </c>
    </row>
    <row r="15" spans="2:13" s="229" customFormat="1" ht="13.5" customHeight="1">
      <c r="B15" s="231" t="s">
        <v>17</v>
      </c>
      <c r="C15" s="232" t="s">
        <v>18</v>
      </c>
      <c r="D15" s="233">
        <f>SUM(D16:D19)</f>
        <v>753535</v>
      </c>
      <c r="E15" s="233">
        <f aca="true" t="shared" si="3" ref="E15:L15">SUM(E16:E19)</f>
        <v>0</v>
      </c>
      <c r="F15" s="233">
        <f t="shared" si="0"/>
        <v>753535</v>
      </c>
      <c r="G15" s="233">
        <f t="shared" si="3"/>
        <v>0</v>
      </c>
      <c r="H15" s="233">
        <f t="shared" si="3"/>
        <v>0</v>
      </c>
      <c r="I15" s="233">
        <f t="shared" si="1"/>
        <v>0</v>
      </c>
      <c r="J15" s="226">
        <f>SUM(J16:J19)</f>
        <v>753723</v>
      </c>
      <c r="K15" s="233">
        <f t="shared" si="3"/>
        <v>0</v>
      </c>
      <c r="L15" s="233">
        <f t="shared" si="3"/>
        <v>753723</v>
      </c>
      <c r="M15" s="234"/>
    </row>
    <row r="16" spans="2:12" s="229" customFormat="1" ht="13.5" customHeight="1">
      <c r="B16" s="231"/>
      <c r="C16" s="235" t="s">
        <v>19</v>
      </c>
      <c r="D16" s="233">
        <v>0</v>
      </c>
      <c r="E16" s="233"/>
      <c r="F16" s="233">
        <f t="shared" si="0"/>
        <v>0</v>
      </c>
      <c r="G16" s="233"/>
      <c r="H16" s="233"/>
      <c r="I16" s="233">
        <f t="shared" si="1"/>
        <v>0</v>
      </c>
      <c r="J16" s="131">
        <f>Bevételek!G52+Bevételek!G53+Bevételek!G54+Bevételek!G55+Bevételek!G56+Bevételek!G57</f>
        <v>0</v>
      </c>
      <c r="K16" s="233"/>
      <c r="L16" s="233">
        <f t="shared" si="2"/>
        <v>0</v>
      </c>
    </row>
    <row r="17" spans="2:14" s="229" customFormat="1" ht="13.5" customHeight="1">
      <c r="B17" s="231"/>
      <c r="C17" s="235" t="s">
        <v>20</v>
      </c>
      <c r="D17" s="233">
        <v>743503</v>
      </c>
      <c r="E17" s="233"/>
      <c r="F17" s="233">
        <f t="shared" si="0"/>
        <v>743503</v>
      </c>
      <c r="G17" s="233"/>
      <c r="H17" s="233"/>
      <c r="I17" s="233">
        <f t="shared" si="1"/>
        <v>0</v>
      </c>
      <c r="J17" s="131">
        <f>Bevételek!G59+Bevételek!G60+Bevételek!G61+Bevételek!G62+Bevételek!G63+Bevételek!G64+Bevételek!G65+Bevételek!G66+Bevételek!G68+Bevételek!G69+Bevételek!G70+Bevételek!G71</f>
        <v>740202</v>
      </c>
      <c r="K17" s="233"/>
      <c r="L17" s="233">
        <f t="shared" si="2"/>
        <v>740202</v>
      </c>
      <c r="M17" s="234"/>
      <c r="N17" s="234"/>
    </row>
    <row r="18" spans="2:14" s="229" customFormat="1" ht="13.5" customHeight="1">
      <c r="B18" s="231"/>
      <c r="C18" s="235" t="s">
        <v>21</v>
      </c>
      <c r="D18" s="233">
        <v>0</v>
      </c>
      <c r="E18" s="233"/>
      <c r="F18" s="233">
        <f t="shared" si="0"/>
        <v>0</v>
      </c>
      <c r="G18" s="233"/>
      <c r="H18" s="233"/>
      <c r="I18" s="233">
        <f t="shared" si="1"/>
        <v>0</v>
      </c>
      <c r="J18" s="131">
        <f>Bevételek!G73+Bevételek!G74+Bevételek!G75</f>
        <v>0</v>
      </c>
      <c r="K18" s="233"/>
      <c r="L18" s="233">
        <f t="shared" si="2"/>
        <v>0</v>
      </c>
      <c r="M18" s="234"/>
      <c r="N18" s="234"/>
    </row>
    <row r="19" spans="2:14" s="229" customFormat="1" ht="13.5" customHeight="1">
      <c r="B19" s="231"/>
      <c r="C19" s="235" t="s">
        <v>22</v>
      </c>
      <c r="D19" s="233">
        <v>10032</v>
      </c>
      <c r="E19" s="233"/>
      <c r="F19" s="233">
        <f t="shared" si="0"/>
        <v>10032</v>
      </c>
      <c r="G19" s="233"/>
      <c r="H19" s="233"/>
      <c r="I19" s="233">
        <f t="shared" si="1"/>
        <v>0</v>
      </c>
      <c r="J19" s="131">
        <f>Bevételek!G77+Bevételek!G78+Bevételek!G79+Bevételek!G81+Bevételek!G82+Bevételek!G83+Bevételek!G85+Bevételek!G86+Bevételek!G87+Bevételek!G88+Bevételek!G89+Bevételek!G91+Bevételek!G92+Bevételek!G93+Bevételek!G94+Bevételek!G95+Bevételek!G96</f>
        <v>13521</v>
      </c>
      <c r="K19" s="233"/>
      <c r="L19" s="233">
        <f t="shared" si="2"/>
        <v>13521</v>
      </c>
      <c r="M19" s="234"/>
      <c r="N19" s="234"/>
    </row>
    <row r="20" spans="2:12" s="229" customFormat="1" ht="13.5" customHeight="1">
      <c r="B20" s="231" t="s">
        <v>23</v>
      </c>
      <c r="C20" s="232" t="s">
        <v>24</v>
      </c>
      <c r="D20" s="233">
        <v>54596</v>
      </c>
      <c r="E20" s="233"/>
      <c r="F20" s="233">
        <f t="shared" si="0"/>
        <v>54596</v>
      </c>
      <c r="G20" s="233"/>
      <c r="H20" s="233"/>
      <c r="I20" s="233">
        <f t="shared" si="1"/>
        <v>0</v>
      </c>
      <c r="J20" s="131">
        <f>Bevételek!G139</f>
        <v>66999</v>
      </c>
      <c r="K20" s="233"/>
      <c r="L20" s="233">
        <f t="shared" si="2"/>
        <v>66999</v>
      </c>
    </row>
    <row r="21" spans="2:12" s="229" customFormat="1" ht="13.5" customHeight="1">
      <c r="B21" s="231" t="s">
        <v>25</v>
      </c>
      <c r="C21" s="232" t="s">
        <v>26</v>
      </c>
      <c r="D21" s="233">
        <v>2685</v>
      </c>
      <c r="E21" s="233"/>
      <c r="F21" s="233">
        <f t="shared" si="0"/>
        <v>2685</v>
      </c>
      <c r="G21" s="233"/>
      <c r="H21" s="233"/>
      <c r="I21" s="233">
        <f t="shared" si="1"/>
        <v>0</v>
      </c>
      <c r="J21" s="131">
        <f>Bevételek!G169</f>
        <v>10059</v>
      </c>
      <c r="K21" s="233"/>
      <c r="L21" s="233">
        <f t="shared" si="2"/>
        <v>10059</v>
      </c>
    </row>
    <row r="22" spans="2:12" s="239" customFormat="1" ht="13.5" customHeight="1">
      <c r="B22" s="236" t="s">
        <v>27</v>
      </c>
      <c r="C22" s="237" t="s">
        <v>28</v>
      </c>
      <c r="D22" s="238">
        <f aca="true" t="shared" si="4" ref="D22:L22">SUM(D12:D15,D20:D21)</f>
        <v>1383178</v>
      </c>
      <c r="E22" s="238">
        <f t="shared" si="4"/>
        <v>0</v>
      </c>
      <c r="F22" s="238">
        <f t="shared" si="4"/>
        <v>1383178</v>
      </c>
      <c r="G22" s="238">
        <f t="shared" si="4"/>
        <v>0</v>
      </c>
      <c r="H22" s="238">
        <f t="shared" si="4"/>
        <v>0</v>
      </c>
      <c r="I22" s="238">
        <f t="shared" si="4"/>
        <v>0</v>
      </c>
      <c r="J22" s="227">
        <f t="shared" si="4"/>
        <v>1453342</v>
      </c>
      <c r="K22" s="238">
        <f t="shared" si="4"/>
        <v>0</v>
      </c>
      <c r="L22" s="238">
        <f t="shared" si="4"/>
        <v>1453342</v>
      </c>
    </row>
    <row r="23" spans="2:12" s="229" customFormat="1" ht="13.5" customHeight="1">
      <c r="B23" s="231" t="s">
        <v>29</v>
      </c>
      <c r="C23" s="232" t="s">
        <v>30</v>
      </c>
      <c r="D23" s="233">
        <v>197552</v>
      </c>
      <c r="E23" s="233"/>
      <c r="F23" s="233">
        <f t="shared" si="0"/>
        <v>197552</v>
      </c>
      <c r="G23" s="233"/>
      <c r="H23" s="233"/>
      <c r="I23" s="233">
        <f t="shared" si="1"/>
        <v>0</v>
      </c>
      <c r="J23" s="131">
        <f>Kiadások!G89-Kiadások!G74-Kiadások!G75</f>
        <v>214502</v>
      </c>
      <c r="K23" s="233"/>
      <c r="L23" s="233">
        <f t="shared" si="2"/>
        <v>214502</v>
      </c>
    </row>
    <row r="24" spans="2:12" s="229" customFormat="1" ht="13.5" customHeight="1">
      <c r="B24" s="231" t="s">
        <v>31</v>
      </c>
      <c r="C24" s="240" t="s">
        <v>32</v>
      </c>
      <c r="D24" s="233">
        <v>920842</v>
      </c>
      <c r="E24" s="233"/>
      <c r="F24" s="233">
        <f t="shared" si="0"/>
        <v>920842</v>
      </c>
      <c r="G24" s="233"/>
      <c r="H24" s="233"/>
      <c r="I24" s="233">
        <f t="shared" si="1"/>
        <v>0</v>
      </c>
      <c r="J24" s="131">
        <f>Kiadások!G149</f>
        <v>985322</v>
      </c>
      <c r="K24" s="233"/>
      <c r="L24" s="233">
        <f t="shared" si="2"/>
        <v>985322</v>
      </c>
    </row>
    <row r="25" spans="2:12" s="229" customFormat="1" ht="13.5" customHeight="1">
      <c r="B25" s="231" t="s">
        <v>33</v>
      </c>
      <c r="C25" s="232" t="s">
        <v>34</v>
      </c>
      <c r="D25" s="233">
        <v>107992</v>
      </c>
      <c r="E25" s="233"/>
      <c r="F25" s="233">
        <f t="shared" si="0"/>
        <v>107992</v>
      </c>
      <c r="G25" s="233"/>
      <c r="H25" s="233"/>
      <c r="I25" s="233">
        <f t="shared" si="1"/>
        <v>0</v>
      </c>
      <c r="J25" s="131">
        <f>Kiadások!G73+Kiadások!G74+Kiadások!G75</f>
        <v>137888</v>
      </c>
      <c r="K25" s="233"/>
      <c r="L25" s="233">
        <f t="shared" si="2"/>
        <v>137888</v>
      </c>
    </row>
    <row r="26" spans="2:12" s="229" customFormat="1" ht="13.5" customHeight="1">
      <c r="B26" s="231" t="s">
        <v>35</v>
      </c>
      <c r="C26" s="232" t="s">
        <v>36</v>
      </c>
      <c r="D26" s="233">
        <v>37603</v>
      </c>
      <c r="E26" s="233"/>
      <c r="F26" s="233">
        <f t="shared" si="0"/>
        <v>37603</v>
      </c>
      <c r="G26" s="233"/>
      <c r="H26" s="233"/>
      <c r="I26" s="233">
        <f t="shared" si="1"/>
        <v>0</v>
      </c>
      <c r="J26" s="131">
        <f>Kiadások!G201+Kiadások!G213</f>
        <v>36222</v>
      </c>
      <c r="K26" s="233"/>
      <c r="L26" s="233">
        <f t="shared" si="2"/>
        <v>36222</v>
      </c>
    </row>
    <row r="27" spans="2:12" s="229" customFormat="1" ht="13.5" customHeight="1">
      <c r="B27" s="231" t="s">
        <v>37</v>
      </c>
      <c r="C27" s="232" t="s">
        <v>38</v>
      </c>
      <c r="D27" s="233">
        <v>597</v>
      </c>
      <c r="E27" s="233"/>
      <c r="F27" s="233">
        <f t="shared" si="0"/>
        <v>597</v>
      </c>
      <c r="G27" s="233"/>
      <c r="H27" s="233"/>
      <c r="I27" s="233">
        <f t="shared" si="1"/>
        <v>0</v>
      </c>
      <c r="J27" s="131">
        <f>Kiadások!G237</f>
        <v>27</v>
      </c>
      <c r="K27" s="233"/>
      <c r="L27" s="233">
        <f t="shared" si="2"/>
        <v>27</v>
      </c>
    </row>
    <row r="28" spans="2:12" s="229" customFormat="1" ht="13.5" customHeight="1">
      <c r="B28" s="231" t="s">
        <v>39</v>
      </c>
      <c r="C28" s="232" t="s">
        <v>40</v>
      </c>
      <c r="D28" s="233">
        <v>10798</v>
      </c>
      <c r="E28" s="233"/>
      <c r="F28" s="233">
        <f t="shared" si="0"/>
        <v>10798</v>
      </c>
      <c r="G28" s="233"/>
      <c r="H28" s="233"/>
      <c r="I28" s="233">
        <f t="shared" si="1"/>
        <v>0</v>
      </c>
      <c r="J28" s="131">
        <f>Kiadások!G258</f>
        <v>10498</v>
      </c>
      <c r="K28" s="233"/>
      <c r="L28" s="233">
        <f t="shared" si="2"/>
        <v>10498</v>
      </c>
    </row>
    <row r="29" spans="2:13" s="239" customFormat="1" ht="13.5" customHeight="1">
      <c r="B29" s="236" t="s">
        <v>41</v>
      </c>
      <c r="C29" s="237" t="s">
        <v>42</v>
      </c>
      <c r="D29" s="238">
        <f>SUM(D23:D28)</f>
        <v>1275384</v>
      </c>
      <c r="E29" s="238">
        <f aca="true" t="shared" si="5" ref="E29:L29">SUM(E23:E28)</f>
        <v>0</v>
      </c>
      <c r="F29" s="238">
        <f t="shared" si="5"/>
        <v>1275384</v>
      </c>
      <c r="G29" s="238">
        <f t="shared" si="5"/>
        <v>0</v>
      </c>
      <c r="H29" s="238">
        <f t="shared" si="5"/>
        <v>0</v>
      </c>
      <c r="I29" s="238">
        <f t="shared" si="5"/>
        <v>0</v>
      </c>
      <c r="J29" s="227">
        <f t="shared" si="5"/>
        <v>1384459</v>
      </c>
      <c r="K29" s="238">
        <f t="shared" si="5"/>
        <v>0</v>
      </c>
      <c r="L29" s="238">
        <f t="shared" si="5"/>
        <v>1384459</v>
      </c>
      <c r="M29" s="241"/>
    </row>
    <row r="30" spans="2:12" s="239" customFormat="1" ht="13.5" customHeight="1">
      <c r="B30" s="236" t="s">
        <v>43</v>
      </c>
      <c r="C30" s="237" t="s">
        <v>44</v>
      </c>
      <c r="D30" s="238">
        <f>D22-D29</f>
        <v>107794</v>
      </c>
      <c r="E30" s="238">
        <f aca="true" t="shared" si="6" ref="E30:L30">E22-E29</f>
        <v>0</v>
      </c>
      <c r="F30" s="238">
        <f t="shared" si="6"/>
        <v>107794</v>
      </c>
      <c r="G30" s="238">
        <f t="shared" si="6"/>
        <v>0</v>
      </c>
      <c r="H30" s="238">
        <f t="shared" si="6"/>
        <v>0</v>
      </c>
      <c r="I30" s="238">
        <f t="shared" si="6"/>
        <v>0</v>
      </c>
      <c r="J30" s="227">
        <f t="shared" si="6"/>
        <v>68883</v>
      </c>
      <c r="K30" s="238">
        <f t="shared" si="6"/>
        <v>0</v>
      </c>
      <c r="L30" s="238">
        <f t="shared" si="6"/>
        <v>68883</v>
      </c>
    </row>
    <row r="31" spans="2:12" s="229" customFormat="1" ht="13.5" customHeight="1">
      <c r="B31" s="231" t="s">
        <v>45</v>
      </c>
      <c r="C31" s="232" t="s">
        <v>46</v>
      </c>
      <c r="D31" s="233">
        <v>0</v>
      </c>
      <c r="E31" s="233"/>
      <c r="F31" s="233">
        <f t="shared" si="0"/>
        <v>0</v>
      </c>
      <c r="G31" s="233"/>
      <c r="H31" s="233"/>
      <c r="I31" s="233">
        <f t="shared" si="1"/>
        <v>0</v>
      </c>
      <c r="J31" s="131"/>
      <c r="K31" s="233"/>
      <c r="L31" s="233">
        <f t="shared" si="2"/>
        <v>0</v>
      </c>
    </row>
    <row r="32" spans="2:12" s="239" customFormat="1" ht="13.5" customHeight="1">
      <c r="B32" s="242" t="s">
        <v>47</v>
      </c>
      <c r="C32" s="243" t="s">
        <v>48</v>
      </c>
      <c r="D32" s="228">
        <f>D30-D31</f>
        <v>107794</v>
      </c>
      <c r="E32" s="228">
        <f>E30-E31</f>
        <v>0</v>
      </c>
      <c r="F32" s="228">
        <f>F30-F31</f>
        <v>107794</v>
      </c>
      <c r="G32" s="228">
        <f aca="true" t="shared" si="7" ref="G32:L32">G30-G31</f>
        <v>0</v>
      </c>
      <c r="H32" s="228">
        <f t="shared" si="7"/>
        <v>0</v>
      </c>
      <c r="I32" s="228">
        <f t="shared" si="7"/>
        <v>0</v>
      </c>
      <c r="J32" s="228">
        <f t="shared" si="7"/>
        <v>68883</v>
      </c>
      <c r="K32" s="228">
        <f t="shared" si="7"/>
        <v>0</v>
      </c>
      <c r="L32" s="228">
        <f t="shared" si="7"/>
        <v>68883</v>
      </c>
    </row>
    <row r="33" spans="2:12" s="229" customFormat="1" ht="13.5" customHeight="1">
      <c r="B33" s="244"/>
      <c r="C33" s="244"/>
      <c r="D33" s="245"/>
      <c r="E33" s="245"/>
      <c r="F33" s="245"/>
      <c r="G33" s="245"/>
      <c r="H33" s="245"/>
      <c r="I33" s="245"/>
      <c r="J33" s="245"/>
      <c r="K33" s="245"/>
      <c r="L33" s="245"/>
    </row>
    <row r="34" s="229" customFormat="1" ht="12"/>
    <row r="35" spans="2:12" s="229" customFormat="1" ht="24" customHeight="1">
      <c r="B35" s="344" t="s">
        <v>683</v>
      </c>
      <c r="C35" s="344"/>
      <c r="I35" s="345"/>
      <c r="J35" s="345"/>
      <c r="K35" s="345"/>
      <c r="L35" s="345"/>
    </row>
    <row r="36" spans="9:12" ht="12">
      <c r="I36" s="339"/>
      <c r="J36" s="339"/>
      <c r="K36" s="339"/>
      <c r="L36" s="339"/>
    </row>
    <row r="37" spans="9:12" ht="12">
      <c r="I37" s="340"/>
      <c r="J37" s="340"/>
      <c r="K37" s="340"/>
      <c r="L37" s="340"/>
    </row>
  </sheetData>
  <sheetProtection password="C775" sheet="1"/>
  <mergeCells count="16">
    <mergeCell ref="I36:L36"/>
    <mergeCell ref="I37:L37"/>
    <mergeCell ref="B10:B11"/>
    <mergeCell ref="C10:C11"/>
    <mergeCell ref="D10:F10"/>
    <mergeCell ref="G10:I10"/>
    <mergeCell ref="J10:L10"/>
    <mergeCell ref="B35:C35"/>
    <mergeCell ref="I35:L35"/>
    <mergeCell ref="K9:L9"/>
    <mergeCell ref="B1:L1"/>
    <mergeCell ref="B2:K2"/>
    <mergeCell ref="B5:L5"/>
    <mergeCell ref="B6:L6"/>
    <mergeCell ref="B7:L7"/>
    <mergeCell ref="B3:K3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7" sqref="G27"/>
    </sheetView>
  </sheetViews>
  <sheetFormatPr defaultColWidth="9.00390625" defaultRowHeight="12.75"/>
  <cols>
    <col min="1" max="2" width="9.125" style="133" customWidth="1"/>
    <col min="3" max="3" width="37.75390625" style="133" customWidth="1"/>
    <col min="4" max="4" width="5.625" style="133" customWidth="1"/>
    <col min="5" max="5" width="14.75390625" style="133" customWidth="1"/>
    <col min="6" max="6" width="13.25390625" style="133" customWidth="1"/>
    <col min="7" max="7" width="16.625" style="133" customWidth="1"/>
    <col min="8" max="9" width="12.375" style="133" customWidth="1"/>
    <col min="10" max="16384" width="9.125" style="133" customWidth="1"/>
  </cols>
  <sheetData>
    <row r="1" spans="1:3" ht="27.75" customHeight="1">
      <c r="A1" s="348" t="s">
        <v>692</v>
      </c>
      <c r="B1" s="348"/>
      <c r="C1" s="348"/>
    </row>
    <row r="2" spans="1:9" ht="19.5">
      <c r="A2" s="349" t="s">
        <v>569</v>
      </c>
      <c r="B2" s="349"/>
      <c r="C2" s="349"/>
      <c r="D2" s="349"/>
      <c r="E2" s="349"/>
      <c r="F2" s="349"/>
      <c r="G2" s="349"/>
      <c r="H2" s="349"/>
      <c r="I2" s="349"/>
    </row>
    <row r="3" spans="1:9" ht="15">
      <c r="A3" s="350" t="s">
        <v>679</v>
      </c>
      <c r="B3" s="350"/>
      <c r="C3" s="350"/>
      <c r="D3" s="350"/>
      <c r="E3" s="350"/>
      <c r="F3" s="350"/>
      <c r="G3" s="350"/>
      <c r="H3" s="350"/>
      <c r="I3" s="350"/>
    </row>
    <row r="5" spans="1:9" ht="15" customHeight="1">
      <c r="A5" s="351" t="s">
        <v>570</v>
      </c>
      <c r="B5" s="352"/>
      <c r="C5" s="353"/>
      <c r="D5" s="353" t="s">
        <v>3</v>
      </c>
      <c r="E5" s="357" t="s">
        <v>568</v>
      </c>
      <c r="F5" s="358"/>
      <c r="G5" s="358"/>
      <c r="H5" s="358"/>
      <c r="I5" s="359"/>
    </row>
    <row r="6" spans="1:9" ht="38.25">
      <c r="A6" s="354"/>
      <c r="B6" s="355"/>
      <c r="C6" s="356"/>
      <c r="D6" s="356"/>
      <c r="E6" s="134" t="s">
        <v>571</v>
      </c>
      <c r="F6" s="134" t="s">
        <v>572</v>
      </c>
      <c r="G6" s="134" t="s">
        <v>573</v>
      </c>
      <c r="H6" s="134" t="s">
        <v>574</v>
      </c>
      <c r="I6" s="134" t="s">
        <v>575</v>
      </c>
    </row>
    <row r="7" spans="1:9" ht="12.75">
      <c r="A7" s="365">
        <v>1</v>
      </c>
      <c r="B7" s="365"/>
      <c r="C7" s="365"/>
      <c r="D7" s="135">
        <v>2</v>
      </c>
      <c r="E7" s="135">
        <v>3</v>
      </c>
      <c r="F7" s="135">
        <v>4</v>
      </c>
      <c r="G7" s="135">
        <v>5</v>
      </c>
      <c r="H7" s="135">
        <v>6</v>
      </c>
      <c r="I7" s="135">
        <v>7</v>
      </c>
    </row>
    <row r="8" spans="1:9" ht="30.75" customHeight="1">
      <c r="A8" s="360" t="s">
        <v>576</v>
      </c>
      <c r="B8" s="366"/>
      <c r="C8" s="361"/>
      <c r="D8" s="136">
        <v>1</v>
      </c>
      <c r="E8" s="137">
        <v>20881</v>
      </c>
      <c r="F8" s="137">
        <v>1957505</v>
      </c>
      <c r="G8" s="137">
        <v>361908</v>
      </c>
      <c r="H8" s="137">
        <v>2741</v>
      </c>
      <c r="I8" s="137">
        <f>SUM(E8:H8)</f>
        <v>2343035</v>
      </c>
    </row>
    <row r="9" spans="1:9" ht="15.75" customHeight="1">
      <c r="A9" s="367" t="s">
        <v>577</v>
      </c>
      <c r="B9" s="370" t="s">
        <v>578</v>
      </c>
      <c r="C9" s="138" t="s">
        <v>579</v>
      </c>
      <c r="D9" s="135">
        <v>2</v>
      </c>
      <c r="E9" s="25">
        <v>100</v>
      </c>
      <c r="F9" s="25">
        <v>85294</v>
      </c>
      <c r="G9" s="25">
        <v>36164</v>
      </c>
      <c r="H9" s="25"/>
      <c r="I9" s="139">
        <f aca="true" t="shared" si="0" ref="I9:I23">SUM(E9:H9)</f>
        <v>121558</v>
      </c>
    </row>
    <row r="10" spans="1:9" ht="25.5">
      <c r="A10" s="368"/>
      <c r="B10" s="371"/>
      <c r="C10" s="138" t="s">
        <v>580</v>
      </c>
      <c r="D10" s="135">
        <v>3</v>
      </c>
      <c r="E10" s="25"/>
      <c r="F10" s="25"/>
      <c r="G10" s="25"/>
      <c r="H10" s="25"/>
      <c r="I10" s="139">
        <f t="shared" si="0"/>
        <v>0</v>
      </c>
    </row>
    <row r="11" spans="1:9" ht="15.75" customHeight="1">
      <c r="A11" s="368"/>
      <c r="B11" s="371"/>
      <c r="C11" s="138" t="s">
        <v>581</v>
      </c>
      <c r="D11" s="135">
        <v>4</v>
      </c>
      <c r="E11" s="25"/>
      <c r="F11" s="25"/>
      <c r="G11" s="25"/>
      <c r="H11" s="25"/>
      <c r="I11" s="139">
        <f t="shared" si="0"/>
        <v>0</v>
      </c>
    </row>
    <row r="12" spans="1:9" ht="15.75" customHeight="1">
      <c r="A12" s="368"/>
      <c r="B12" s="371"/>
      <c r="C12" s="138" t="s">
        <v>582</v>
      </c>
      <c r="D12" s="135">
        <v>5</v>
      </c>
      <c r="E12" s="25"/>
      <c r="F12" s="25"/>
      <c r="G12" s="25">
        <v>245</v>
      </c>
      <c r="H12" s="25"/>
      <c r="I12" s="139">
        <f t="shared" si="0"/>
        <v>245</v>
      </c>
    </row>
    <row r="13" spans="1:9" ht="27.75" customHeight="1">
      <c r="A13" s="368"/>
      <c r="B13" s="372"/>
      <c r="C13" s="140" t="s">
        <v>583</v>
      </c>
      <c r="D13" s="141">
        <v>6</v>
      </c>
      <c r="E13" s="142">
        <f>SUM(E9:E12)</f>
        <v>100</v>
      </c>
      <c r="F13" s="142">
        <f>SUM(F9:F12)</f>
        <v>85294</v>
      </c>
      <c r="G13" s="142">
        <f>SUM(G9:G12)</f>
        <v>36409</v>
      </c>
      <c r="H13" s="142">
        <f>SUM(H9:H12)</f>
        <v>0</v>
      </c>
      <c r="I13" s="142">
        <f t="shared" si="0"/>
        <v>121803</v>
      </c>
    </row>
    <row r="14" spans="1:9" ht="15.75" customHeight="1">
      <c r="A14" s="368"/>
      <c r="B14" s="367" t="s">
        <v>584</v>
      </c>
      <c r="C14" s="138" t="s">
        <v>585</v>
      </c>
      <c r="D14" s="135">
        <v>7</v>
      </c>
      <c r="E14" s="25">
        <v>13892</v>
      </c>
      <c r="F14" s="25"/>
      <c r="G14" s="25">
        <v>23527</v>
      </c>
      <c r="H14" s="25"/>
      <c r="I14" s="139">
        <f t="shared" si="0"/>
        <v>37419</v>
      </c>
    </row>
    <row r="15" spans="1:9" ht="15.75" customHeight="1">
      <c r="A15" s="368"/>
      <c r="B15" s="368"/>
      <c r="C15" s="138" t="s">
        <v>586</v>
      </c>
      <c r="D15" s="135">
        <v>8</v>
      </c>
      <c r="E15" s="25"/>
      <c r="F15" s="25"/>
      <c r="G15" s="25"/>
      <c r="H15" s="25"/>
      <c r="I15" s="139">
        <f t="shared" si="0"/>
        <v>0</v>
      </c>
    </row>
    <row r="16" spans="1:9" ht="15.75" customHeight="1">
      <c r="A16" s="368"/>
      <c r="B16" s="368"/>
      <c r="C16" s="138" t="s">
        <v>581</v>
      </c>
      <c r="D16" s="135">
        <v>9</v>
      </c>
      <c r="E16" s="25"/>
      <c r="F16" s="25"/>
      <c r="G16" s="25"/>
      <c r="H16" s="25"/>
      <c r="I16" s="139">
        <f t="shared" si="0"/>
        <v>0</v>
      </c>
    </row>
    <row r="17" spans="1:9" ht="15.75" customHeight="1">
      <c r="A17" s="368"/>
      <c r="B17" s="368"/>
      <c r="C17" s="138" t="s">
        <v>587</v>
      </c>
      <c r="D17" s="135">
        <v>10</v>
      </c>
      <c r="E17" s="25"/>
      <c r="F17" s="25"/>
      <c r="G17" s="25">
        <v>3467</v>
      </c>
      <c r="H17" s="25"/>
      <c r="I17" s="139">
        <f t="shared" si="0"/>
        <v>3467</v>
      </c>
    </row>
    <row r="18" spans="1:9" ht="27.75" customHeight="1">
      <c r="A18" s="368"/>
      <c r="B18" s="368"/>
      <c r="C18" s="143" t="s">
        <v>588</v>
      </c>
      <c r="D18" s="141">
        <v>11</v>
      </c>
      <c r="E18" s="142">
        <f>SUM(E14:E17)</f>
        <v>13892</v>
      </c>
      <c r="F18" s="142">
        <f>SUM(F14:F17)</f>
        <v>0</v>
      </c>
      <c r="G18" s="142">
        <f>SUM(G14:G17)</f>
        <v>26994</v>
      </c>
      <c r="H18" s="142">
        <f>SUM(H14:H17)</f>
        <v>0</v>
      </c>
      <c r="I18" s="142">
        <f t="shared" si="0"/>
        <v>40886</v>
      </c>
    </row>
    <row r="19" spans="1:9" ht="28.5" customHeight="1">
      <c r="A19" s="369"/>
      <c r="B19" s="369"/>
      <c r="C19" s="144" t="s">
        <v>589</v>
      </c>
      <c r="D19" s="141">
        <v>12</v>
      </c>
      <c r="E19" s="145">
        <f>+E8+E13-E18</f>
        <v>7089</v>
      </c>
      <c r="F19" s="145">
        <f>+F8+F13-F18</f>
        <v>2042799</v>
      </c>
      <c r="G19" s="145">
        <f>+G8+G13-G18</f>
        <v>371323</v>
      </c>
      <c r="H19" s="145">
        <f>+H8+H13-H18</f>
        <v>2741</v>
      </c>
      <c r="I19" s="145">
        <f t="shared" si="0"/>
        <v>2423952</v>
      </c>
    </row>
    <row r="20" spans="1:9" ht="15.75" customHeight="1">
      <c r="A20" s="367" t="s">
        <v>590</v>
      </c>
      <c r="B20" s="346" t="s">
        <v>591</v>
      </c>
      <c r="C20" s="347"/>
      <c r="D20" s="135">
        <v>13</v>
      </c>
      <c r="E20" s="139">
        <v>16596</v>
      </c>
      <c r="F20" s="139">
        <v>774708</v>
      </c>
      <c r="G20" s="139">
        <v>275844</v>
      </c>
      <c r="H20" s="139">
        <v>2741</v>
      </c>
      <c r="I20" s="139">
        <f t="shared" si="0"/>
        <v>1069889</v>
      </c>
    </row>
    <row r="21" spans="1:9" ht="15.75" customHeight="1">
      <c r="A21" s="368"/>
      <c r="B21" s="346" t="s">
        <v>592</v>
      </c>
      <c r="C21" s="347"/>
      <c r="D21" s="135">
        <v>14</v>
      </c>
      <c r="E21" s="25">
        <v>53</v>
      </c>
      <c r="F21" s="25">
        <v>100001</v>
      </c>
      <c r="G21" s="25">
        <f>37814+20</f>
        <v>37834</v>
      </c>
      <c r="H21" s="25"/>
      <c r="I21" s="139">
        <f t="shared" si="0"/>
        <v>137888</v>
      </c>
    </row>
    <row r="22" spans="1:9" ht="15.75" customHeight="1">
      <c r="A22" s="368"/>
      <c r="B22" s="346" t="s">
        <v>593</v>
      </c>
      <c r="C22" s="347"/>
      <c r="D22" s="135">
        <v>15</v>
      </c>
      <c r="E22" s="25">
        <v>13892</v>
      </c>
      <c r="F22" s="25"/>
      <c r="G22" s="25">
        <f>26887+20</f>
        <v>26907</v>
      </c>
      <c r="H22" s="25"/>
      <c r="I22" s="139">
        <f t="shared" si="0"/>
        <v>40799</v>
      </c>
    </row>
    <row r="23" spans="1:9" ht="12.75">
      <c r="A23" s="368"/>
      <c r="B23" s="346" t="s">
        <v>581</v>
      </c>
      <c r="C23" s="347"/>
      <c r="D23" s="135">
        <v>16</v>
      </c>
      <c r="E23" s="25"/>
      <c r="F23" s="25"/>
      <c r="G23" s="25"/>
      <c r="H23" s="25"/>
      <c r="I23" s="139">
        <f t="shared" si="0"/>
        <v>0</v>
      </c>
    </row>
    <row r="24" spans="1:9" ht="30.75" customHeight="1">
      <c r="A24" s="368"/>
      <c r="B24" s="360" t="s">
        <v>594</v>
      </c>
      <c r="C24" s="361"/>
      <c r="D24" s="146">
        <v>17</v>
      </c>
      <c r="E24" s="145">
        <f>E20+E21-E22+E23</f>
        <v>2757</v>
      </c>
      <c r="F24" s="145">
        <f>F20+F21-F22+F23</f>
        <v>874709</v>
      </c>
      <c r="G24" s="145">
        <f>G20+G21-G22+G23</f>
        <v>286771</v>
      </c>
      <c r="H24" s="145">
        <f>H20+H21-H22+H23</f>
        <v>2741</v>
      </c>
      <c r="I24" s="145">
        <f>I20+I21-I22+I23</f>
        <v>1166978</v>
      </c>
    </row>
    <row r="25" spans="1:9" ht="32.25" customHeight="1">
      <c r="A25" s="362" t="s">
        <v>595</v>
      </c>
      <c r="B25" s="363"/>
      <c r="C25" s="364"/>
      <c r="D25" s="146">
        <v>18</v>
      </c>
      <c r="E25" s="145">
        <f>+E19-E24</f>
        <v>4332</v>
      </c>
      <c r="F25" s="145">
        <f>+F19-F24</f>
        <v>1168090</v>
      </c>
      <c r="G25" s="145">
        <f>+G19-G24</f>
        <v>84552</v>
      </c>
      <c r="H25" s="145">
        <f>+H19-H24</f>
        <v>0</v>
      </c>
      <c r="I25" s="145">
        <f>SUM(E25:H25)</f>
        <v>1256974</v>
      </c>
    </row>
    <row r="26" spans="1:9" ht="16.5" customHeight="1">
      <c r="A26" s="357" t="s">
        <v>596</v>
      </c>
      <c r="B26" s="358"/>
      <c r="C26" s="359"/>
      <c r="D26" s="135">
        <v>19</v>
      </c>
      <c r="E26" s="25">
        <v>2604</v>
      </c>
      <c r="F26" s="25"/>
      <c r="G26" s="25">
        <v>281509</v>
      </c>
      <c r="H26" s="25">
        <v>2741</v>
      </c>
      <c r="I26" s="139">
        <f>SUM(E26:H26)</f>
        <v>286854</v>
      </c>
    </row>
  </sheetData>
  <sheetProtection password="C775" sheet="1"/>
  <mergeCells count="19">
    <mergeCell ref="B24:C24"/>
    <mergeCell ref="A25:C25"/>
    <mergeCell ref="A26:C26"/>
    <mergeCell ref="A7:C7"/>
    <mergeCell ref="A8:C8"/>
    <mergeCell ref="A9:A19"/>
    <mergeCell ref="B9:B13"/>
    <mergeCell ref="B14:B19"/>
    <mergeCell ref="A20:A24"/>
    <mergeCell ref="B20:C20"/>
    <mergeCell ref="B21:C21"/>
    <mergeCell ref="B22:C22"/>
    <mergeCell ref="B23:C23"/>
    <mergeCell ref="A1:C1"/>
    <mergeCell ref="A2:I2"/>
    <mergeCell ref="A3:I3"/>
    <mergeCell ref="A5:C6"/>
    <mergeCell ref="D5:D6"/>
    <mergeCell ref="E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&amp;RPPKE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28.00390625" style="133" customWidth="1"/>
    <col min="2" max="2" width="10.75390625" style="133" customWidth="1"/>
    <col min="3" max="3" width="14.00390625" style="133" customWidth="1"/>
    <col min="4" max="4" width="10.75390625" style="133" customWidth="1"/>
    <col min="5" max="5" width="14.00390625" style="133" customWidth="1"/>
    <col min="6" max="6" width="10.75390625" style="133" customWidth="1"/>
    <col min="7" max="7" width="14.00390625" style="133" customWidth="1"/>
    <col min="8" max="8" width="10.75390625" style="133" customWidth="1"/>
    <col min="9" max="9" width="14.00390625" style="133" customWidth="1"/>
    <col min="10" max="10" width="12.75390625" style="133" bestFit="1" customWidth="1"/>
    <col min="11" max="16384" width="9.125" style="133" customWidth="1"/>
  </cols>
  <sheetData>
    <row r="3" spans="1:9" ht="12.75">
      <c r="A3" s="348" t="s">
        <v>680</v>
      </c>
      <c r="B3" s="348"/>
      <c r="C3" s="348"/>
      <c r="D3" s="348"/>
      <c r="E3" s="348"/>
      <c r="F3" s="348"/>
      <c r="G3" s="348"/>
      <c r="H3" s="348"/>
      <c r="I3" s="348"/>
    </row>
    <row r="6" spans="1:9" ht="12.75">
      <c r="A6" s="373" t="s">
        <v>684</v>
      </c>
      <c r="B6" s="373"/>
      <c r="C6" s="373"/>
      <c r="D6" s="373"/>
      <c r="E6" s="373"/>
      <c r="F6" s="373"/>
      <c r="G6" s="373"/>
      <c r="H6" s="373"/>
      <c r="I6" s="373"/>
    </row>
    <row r="7" spans="1:9" ht="12.75">
      <c r="A7" s="348"/>
      <c r="B7" s="348"/>
      <c r="C7" s="348"/>
      <c r="D7" s="348"/>
      <c r="E7" s="348"/>
      <c r="F7" s="348"/>
      <c r="G7" s="348"/>
      <c r="H7" s="348"/>
      <c r="I7" s="348"/>
    </row>
    <row r="8" spans="1:9" ht="12.75">
      <c r="A8" s="132"/>
      <c r="B8" s="132"/>
      <c r="C8" s="132"/>
      <c r="D8" s="132"/>
      <c r="E8" s="132"/>
      <c r="F8" s="132"/>
      <c r="G8" s="132"/>
      <c r="H8" s="132"/>
      <c r="I8" s="132"/>
    </row>
    <row r="10" spans="1:9" ht="15.75" customHeight="1">
      <c r="A10" s="374" t="s">
        <v>657</v>
      </c>
      <c r="B10" s="365" t="s">
        <v>658</v>
      </c>
      <c r="C10" s="365"/>
      <c r="D10" s="365" t="s">
        <v>659</v>
      </c>
      <c r="E10" s="365"/>
      <c r="F10" s="365" t="s">
        <v>660</v>
      </c>
      <c r="G10" s="365"/>
      <c r="H10" s="365" t="s">
        <v>575</v>
      </c>
      <c r="I10" s="365"/>
    </row>
    <row r="11" spans="1:9" ht="15" customHeight="1">
      <c r="A11" s="374"/>
      <c r="B11" s="374" t="s">
        <v>661</v>
      </c>
      <c r="C11" s="374"/>
      <c r="D11" s="374"/>
      <c r="E11" s="374"/>
      <c r="F11" s="374"/>
      <c r="G11" s="374"/>
      <c r="H11" s="365"/>
      <c r="I11" s="365"/>
    </row>
    <row r="12" spans="1:9" ht="38.25">
      <c r="A12" s="134" t="s">
        <v>662</v>
      </c>
      <c r="B12" s="135" t="s">
        <v>663</v>
      </c>
      <c r="C12" s="135" t="s">
        <v>664</v>
      </c>
      <c r="D12" s="135" t="s">
        <v>663</v>
      </c>
      <c r="E12" s="135" t="s">
        <v>664</v>
      </c>
      <c r="F12" s="135" t="s">
        <v>663</v>
      </c>
      <c r="G12" s="135" t="s">
        <v>664</v>
      </c>
      <c r="H12" s="135" t="s">
        <v>663</v>
      </c>
      <c r="I12" s="135" t="s">
        <v>664</v>
      </c>
    </row>
    <row r="13" spans="1:9" ht="12.75">
      <c r="A13" s="134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</row>
    <row r="14" spans="1:9" ht="33" customHeight="1">
      <c r="A14" s="134" t="s">
        <v>665</v>
      </c>
      <c r="B14" s="20">
        <v>0</v>
      </c>
      <c r="C14" s="246">
        <v>0</v>
      </c>
      <c r="D14" s="20">
        <v>1</v>
      </c>
      <c r="E14" s="246">
        <v>710</v>
      </c>
      <c r="F14" s="20">
        <v>0</v>
      </c>
      <c r="G14" s="246">
        <v>0</v>
      </c>
      <c r="H14" s="147">
        <f>B14+D14+F14</f>
        <v>1</v>
      </c>
      <c r="I14" s="148">
        <f>C14+E14+G14</f>
        <v>710</v>
      </c>
    </row>
    <row r="15" spans="1:9" ht="33" customHeight="1">
      <c r="A15" s="134" t="s">
        <v>666</v>
      </c>
      <c r="B15" s="20">
        <v>140</v>
      </c>
      <c r="C15" s="246">
        <v>466093</v>
      </c>
      <c r="D15" s="20">
        <f>22+6</f>
        <v>28</v>
      </c>
      <c r="E15" s="246">
        <f>41079</f>
        <v>41079</v>
      </c>
      <c r="F15" s="20">
        <v>26</v>
      </c>
      <c r="G15" s="246">
        <v>72088</v>
      </c>
      <c r="H15" s="147">
        <f>B15+D15+F15</f>
        <v>194</v>
      </c>
      <c r="I15" s="148">
        <f>C15+E15+G15</f>
        <v>579260</v>
      </c>
    </row>
    <row r="16" spans="1:9" ht="33" customHeight="1">
      <c r="A16" s="134" t="s">
        <v>667</v>
      </c>
      <c r="B16" s="149"/>
      <c r="C16" s="246">
        <v>2205</v>
      </c>
      <c r="D16" s="147"/>
      <c r="E16" s="246">
        <v>2312</v>
      </c>
      <c r="F16" s="147"/>
      <c r="G16" s="246">
        <v>47</v>
      </c>
      <c r="H16" s="147"/>
      <c r="I16" s="148">
        <f>C16+E16+G16</f>
        <v>4564</v>
      </c>
    </row>
    <row r="17" spans="1:9" ht="33" customHeight="1">
      <c r="A17" s="134" t="s">
        <v>668</v>
      </c>
      <c r="B17" s="149"/>
      <c r="C17" s="246">
        <v>0</v>
      </c>
      <c r="D17" s="147"/>
      <c r="E17" s="246">
        <v>0</v>
      </c>
      <c r="F17" s="147"/>
      <c r="G17" s="246">
        <v>0</v>
      </c>
      <c r="H17" s="147"/>
      <c r="I17" s="148">
        <f>C17+E17+G17</f>
        <v>0</v>
      </c>
    </row>
    <row r="18" spans="1:9" ht="33" customHeight="1">
      <c r="A18" s="134" t="s">
        <v>669</v>
      </c>
      <c r="B18" s="149"/>
      <c r="C18" s="246">
        <v>28992</v>
      </c>
      <c r="D18" s="147"/>
      <c r="E18" s="246">
        <v>2421</v>
      </c>
      <c r="F18" s="147"/>
      <c r="G18" s="246">
        <v>7350</v>
      </c>
      <c r="H18" s="147"/>
      <c r="I18" s="148">
        <f>C18+E18+G18</f>
        <v>38763</v>
      </c>
    </row>
    <row r="19" spans="1:10" ht="33" customHeight="1">
      <c r="A19" s="134" t="s">
        <v>670</v>
      </c>
      <c r="B19" s="150">
        <f>SUM(B14:B15)</f>
        <v>140</v>
      </c>
      <c r="C19" s="151">
        <f>SUM(C14:C18)</f>
        <v>497290</v>
      </c>
      <c r="D19" s="150">
        <f>SUM(D14:D15)</f>
        <v>29</v>
      </c>
      <c r="E19" s="151">
        <f>SUM(E14:E18)</f>
        <v>46522</v>
      </c>
      <c r="F19" s="150">
        <f>SUM(F14:F15)</f>
        <v>26</v>
      </c>
      <c r="G19" s="151">
        <f>SUM(G14:G18)</f>
        <v>79485</v>
      </c>
      <c r="H19" s="150">
        <f>SUM(H14:H15)</f>
        <v>195</v>
      </c>
      <c r="I19" s="151">
        <f>SUM(I14:I18)</f>
        <v>623297</v>
      </c>
      <c r="J19" s="152"/>
    </row>
    <row r="20" ht="12.75">
      <c r="I20" s="152"/>
    </row>
  </sheetData>
  <sheetProtection password="C775" sheet="1"/>
  <mergeCells count="9">
    <mergeCell ref="A3:I3"/>
    <mergeCell ref="A6:I6"/>
    <mergeCell ref="A7:I7"/>
    <mergeCell ref="A10:A11"/>
    <mergeCell ref="B10:C10"/>
    <mergeCell ref="D10:E10"/>
    <mergeCell ref="F10:G10"/>
    <mergeCell ref="H10:I11"/>
    <mergeCell ref="B11:G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&amp;RPPKE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67.375" style="133" customWidth="1"/>
    <col min="2" max="2" width="40.75390625" style="133" customWidth="1"/>
    <col min="3" max="16384" width="9.125" style="133" customWidth="1"/>
  </cols>
  <sheetData>
    <row r="1" ht="12.75">
      <c r="A1" s="375" t="s">
        <v>692</v>
      </c>
    </row>
    <row r="2" ht="12.75">
      <c r="A2" s="376"/>
    </row>
    <row r="3" ht="13.5" customHeight="1"/>
    <row r="6" spans="1:2" ht="18">
      <c r="A6" s="338" t="s">
        <v>635</v>
      </c>
      <c r="B6" s="338"/>
    </row>
    <row r="7" spans="1:2" ht="14.25" customHeight="1">
      <c r="A7" s="348" t="s">
        <v>681</v>
      </c>
      <c r="B7" s="348"/>
    </row>
    <row r="8" spans="1:2" ht="12.75">
      <c r="A8" s="132"/>
      <c r="B8" s="132"/>
    </row>
    <row r="9" spans="1:2" ht="12.75">
      <c r="A9" s="132"/>
      <c r="B9" s="132"/>
    </row>
    <row r="11" spans="1:2" ht="41.25" customHeight="1">
      <c r="A11" s="153" t="s">
        <v>99</v>
      </c>
      <c r="B11" s="154" t="s">
        <v>636</v>
      </c>
    </row>
    <row r="12" spans="1:2" ht="15.75" customHeight="1">
      <c r="A12" s="155" t="s">
        <v>637</v>
      </c>
      <c r="B12" s="21"/>
    </row>
    <row r="13" spans="1:2" ht="26.25" customHeight="1">
      <c r="A13" s="156" t="s">
        <v>693</v>
      </c>
      <c r="B13" s="22">
        <v>154</v>
      </c>
    </row>
    <row r="14" spans="1:2" ht="26.25" customHeight="1">
      <c r="A14" s="157" t="s">
        <v>638</v>
      </c>
      <c r="B14" s="23">
        <v>41659</v>
      </c>
    </row>
    <row r="15" spans="1:2" ht="26.25" customHeight="1">
      <c r="A15" s="157" t="s">
        <v>639</v>
      </c>
      <c r="B15" s="23">
        <v>11248</v>
      </c>
    </row>
    <row r="16" spans="1:2" ht="15.75" customHeight="1">
      <c r="A16" s="158" t="s">
        <v>640</v>
      </c>
      <c r="B16" s="21"/>
    </row>
    <row r="17" spans="1:2" ht="26.25" customHeight="1">
      <c r="A17" s="159" t="s">
        <v>641</v>
      </c>
      <c r="B17" s="22">
        <v>41</v>
      </c>
    </row>
    <row r="18" spans="1:2" ht="26.25" customHeight="1">
      <c r="A18" s="157" t="s">
        <v>642</v>
      </c>
      <c r="B18" s="23">
        <v>5352</v>
      </c>
    </row>
    <row r="19" spans="1:2" ht="26.25" customHeight="1">
      <c r="A19" s="157" t="s">
        <v>639</v>
      </c>
      <c r="B19" s="23">
        <v>1445</v>
      </c>
    </row>
    <row r="20" spans="1:2" ht="15.75" customHeight="1">
      <c r="A20" s="158" t="s">
        <v>643</v>
      </c>
      <c r="B20" s="21"/>
    </row>
    <row r="21" spans="1:2" ht="26.25" customHeight="1">
      <c r="A21" s="159" t="s">
        <v>644</v>
      </c>
      <c r="B21" s="22">
        <v>189</v>
      </c>
    </row>
    <row r="22" spans="1:2" ht="26.25" customHeight="1">
      <c r="A22" s="157" t="s">
        <v>645</v>
      </c>
      <c r="B22" s="23">
        <v>13899</v>
      </c>
    </row>
  </sheetData>
  <sheetProtection password="C775" sheet="1"/>
  <mergeCells count="3">
    <mergeCell ref="A1:A2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&amp;RPPKE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41"/>
  <sheetViews>
    <sheetView zoomScaleSheetLayoutView="90" zoomScalePageLayoutView="0" workbookViewId="0" topLeftCell="A1">
      <pane xSplit="1" ySplit="8" topLeftCell="B9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37" sqref="A37"/>
    </sheetView>
  </sheetViews>
  <sheetFormatPr defaultColWidth="9.00390625" defaultRowHeight="12.75"/>
  <cols>
    <col min="1" max="1" width="26.875" style="160" customWidth="1"/>
    <col min="2" max="2" width="9.875" style="160" customWidth="1"/>
    <col min="3" max="3" width="15.00390625" style="160" customWidth="1"/>
    <col min="4" max="5" width="9.125" style="160" customWidth="1"/>
    <col min="6" max="6" width="15.375" style="160" customWidth="1"/>
    <col min="7" max="8" width="9.125" style="160" customWidth="1"/>
    <col min="9" max="9" width="15.625" style="160" customWidth="1"/>
    <col min="10" max="10" width="13.375" style="160" customWidth="1"/>
    <col min="11" max="13" width="15.25390625" style="160" customWidth="1"/>
    <col min="14" max="16384" width="9.125" style="160" customWidth="1"/>
  </cols>
  <sheetData>
    <row r="2" spans="1:13" ht="15">
      <c r="A2" s="377" t="s">
        <v>685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ht="1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5.75" thickBot="1">
      <c r="A4" s="161"/>
      <c r="B4" s="161"/>
      <c r="C4" s="161"/>
      <c r="D4" s="161"/>
      <c r="E4" s="161"/>
      <c r="F4" s="162"/>
      <c r="G4" s="161"/>
      <c r="H4" s="161"/>
      <c r="I4" s="161"/>
      <c r="J4" s="161"/>
      <c r="K4" s="161"/>
      <c r="L4" s="161"/>
      <c r="M4" s="161"/>
    </row>
    <row r="5" spans="1:13" ht="15">
      <c r="A5" s="378" t="s">
        <v>597</v>
      </c>
      <c r="B5" s="381" t="s">
        <v>672</v>
      </c>
      <c r="C5" s="382"/>
      <c r="D5" s="383"/>
      <c r="E5" s="381" t="s">
        <v>682</v>
      </c>
      <c r="F5" s="382"/>
      <c r="G5" s="383"/>
      <c r="H5" s="381" t="s">
        <v>598</v>
      </c>
      <c r="I5" s="382"/>
      <c r="J5" s="382"/>
      <c r="K5" s="382"/>
      <c r="L5" s="382"/>
      <c r="M5" s="383"/>
    </row>
    <row r="6" spans="1:13" ht="15.75" thickBot="1">
      <c r="A6" s="379"/>
      <c r="B6" s="384" t="s">
        <v>599</v>
      </c>
      <c r="C6" s="385"/>
      <c r="D6" s="386"/>
      <c r="E6" s="384" t="s">
        <v>599</v>
      </c>
      <c r="F6" s="385"/>
      <c r="G6" s="386"/>
      <c r="H6" s="387" t="s">
        <v>599</v>
      </c>
      <c r="I6" s="387"/>
      <c r="J6" s="387"/>
      <c r="K6" s="387" t="s">
        <v>600</v>
      </c>
      <c r="L6" s="387"/>
      <c r="M6" s="387"/>
    </row>
    <row r="7" spans="1:13" ht="15.75" thickBot="1">
      <c r="A7" s="380"/>
      <c r="B7" s="163" t="s">
        <v>601</v>
      </c>
      <c r="C7" s="163" t="s">
        <v>602</v>
      </c>
      <c r="D7" s="163" t="s">
        <v>603</v>
      </c>
      <c r="E7" s="163" t="s">
        <v>601</v>
      </c>
      <c r="F7" s="163" t="s">
        <v>602</v>
      </c>
      <c r="G7" s="163" t="s">
        <v>603</v>
      </c>
      <c r="H7" s="164" t="s">
        <v>601</v>
      </c>
      <c r="I7" s="163" t="s">
        <v>602</v>
      </c>
      <c r="J7" s="165" t="s">
        <v>603</v>
      </c>
      <c r="K7" s="163" t="s">
        <v>601</v>
      </c>
      <c r="L7" s="165" t="s">
        <v>602</v>
      </c>
      <c r="M7" s="165" t="s">
        <v>603</v>
      </c>
    </row>
    <row r="8" spans="1:13" ht="15.75" thickBot="1">
      <c r="A8" s="166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8">
        <v>9</v>
      </c>
      <c r="J8" s="169">
        <v>10</v>
      </c>
      <c r="K8" s="167">
        <v>11</v>
      </c>
      <c r="L8" s="167">
        <v>12</v>
      </c>
      <c r="M8" s="170">
        <v>13</v>
      </c>
    </row>
    <row r="9" spans="1:13" ht="15">
      <c r="A9" s="171" t="s">
        <v>604</v>
      </c>
      <c r="B9" s="247">
        <v>3</v>
      </c>
      <c r="C9" s="247">
        <v>0.67</v>
      </c>
      <c r="D9" s="247">
        <f>+B9+C9</f>
        <v>3.67</v>
      </c>
      <c r="E9" s="248">
        <v>5</v>
      </c>
      <c r="F9" s="248">
        <v>0.99</v>
      </c>
      <c r="G9" s="247">
        <f>+E9+F9</f>
        <v>5.99</v>
      </c>
      <c r="H9" s="172">
        <f aca="true" t="shared" si="0" ref="H9:J24">+E9-B9</f>
        <v>2</v>
      </c>
      <c r="I9" s="172">
        <f>+F9-C9</f>
        <v>0.31999999999999995</v>
      </c>
      <c r="J9" s="173">
        <f t="shared" si="0"/>
        <v>2.3200000000000003</v>
      </c>
      <c r="K9" s="174">
        <f>IF(OR(B9="",B9=0),"",E9/B9)</f>
        <v>1.6666666666666667</v>
      </c>
      <c r="L9" s="175">
        <f>IF(OR(C9="",C9=0),"",F9/C9)</f>
        <v>1.4776119402985073</v>
      </c>
      <c r="M9" s="176">
        <f>IF(OR(D9="",D9=0),"",G9/D9)</f>
        <v>1.6321525885558583</v>
      </c>
    </row>
    <row r="10" spans="1:13" ht="15">
      <c r="A10" s="171" t="s">
        <v>605</v>
      </c>
      <c r="B10" s="247">
        <v>4</v>
      </c>
      <c r="C10" s="247">
        <v>0.33</v>
      </c>
      <c r="D10" s="247">
        <f>+B10+C10</f>
        <v>4.33</v>
      </c>
      <c r="E10" s="248">
        <v>1</v>
      </c>
      <c r="F10" s="248">
        <v>0.33</v>
      </c>
      <c r="G10" s="247">
        <f>+E10+F10</f>
        <v>1.33</v>
      </c>
      <c r="H10" s="172">
        <f t="shared" si="0"/>
        <v>-3</v>
      </c>
      <c r="I10" s="172">
        <f t="shared" si="0"/>
        <v>0</v>
      </c>
      <c r="J10" s="173">
        <f t="shared" si="0"/>
        <v>-3</v>
      </c>
      <c r="K10" s="175">
        <f aca="true" t="shared" si="1" ref="K10:M39">IF(OR(B10="",B10=0),"",E10/B10)</f>
        <v>0.25</v>
      </c>
      <c r="L10" s="175">
        <f t="shared" si="1"/>
        <v>1</v>
      </c>
      <c r="M10" s="176">
        <f t="shared" si="1"/>
        <v>0.3071593533487298</v>
      </c>
    </row>
    <row r="11" spans="1:13" ht="15">
      <c r="A11" s="171" t="s">
        <v>606</v>
      </c>
      <c r="B11" s="247">
        <v>2</v>
      </c>
      <c r="C11" s="247">
        <v>0.33</v>
      </c>
      <c r="D11" s="247">
        <f>+B11+C11</f>
        <v>2.33</v>
      </c>
      <c r="E11" s="248">
        <v>4</v>
      </c>
      <c r="F11" s="248">
        <v>0</v>
      </c>
      <c r="G11" s="247">
        <f>+E11+F11</f>
        <v>4</v>
      </c>
      <c r="H11" s="172">
        <f t="shared" si="0"/>
        <v>2</v>
      </c>
      <c r="I11" s="172">
        <f t="shared" si="0"/>
        <v>-0.33</v>
      </c>
      <c r="J11" s="173">
        <f t="shared" si="0"/>
        <v>1.67</v>
      </c>
      <c r="K11" s="175">
        <f t="shared" si="1"/>
        <v>2</v>
      </c>
      <c r="L11" s="177">
        <f t="shared" si="1"/>
        <v>0</v>
      </c>
      <c r="M11" s="176">
        <f t="shared" si="1"/>
        <v>1.7167381974248928</v>
      </c>
    </row>
    <row r="12" spans="1:13" ht="15">
      <c r="A12" s="178" t="s">
        <v>607</v>
      </c>
      <c r="B12" s="247">
        <v>0</v>
      </c>
      <c r="C12" s="247">
        <v>0</v>
      </c>
      <c r="D12" s="247">
        <f aca="true" t="shared" si="2" ref="D12:D36">+B12+C12</f>
        <v>0</v>
      </c>
      <c r="E12" s="248">
        <v>0</v>
      </c>
      <c r="F12" s="248">
        <v>0</v>
      </c>
      <c r="G12" s="247">
        <f aca="true" t="shared" si="3" ref="G12:G36">+E12+F12</f>
        <v>0</v>
      </c>
      <c r="H12" s="172">
        <f>+E12-B12</f>
        <v>0</v>
      </c>
      <c r="I12" s="172">
        <f t="shared" si="0"/>
        <v>0</v>
      </c>
      <c r="J12" s="173">
        <f t="shared" si="0"/>
        <v>0</v>
      </c>
      <c r="K12" s="175">
        <f t="shared" si="1"/>
      </c>
      <c r="L12" s="177">
        <f t="shared" si="1"/>
      </c>
      <c r="M12" s="176">
        <f t="shared" si="1"/>
      </c>
    </row>
    <row r="13" spans="1:13" ht="15">
      <c r="A13" s="178" t="s">
        <v>608</v>
      </c>
      <c r="B13" s="247">
        <v>6</v>
      </c>
      <c r="C13" s="247">
        <v>0</v>
      </c>
      <c r="D13" s="247">
        <f t="shared" si="2"/>
        <v>6</v>
      </c>
      <c r="E13" s="248">
        <v>5</v>
      </c>
      <c r="F13" s="248">
        <v>0</v>
      </c>
      <c r="G13" s="247">
        <f t="shared" si="3"/>
        <v>5</v>
      </c>
      <c r="H13" s="172">
        <f>+E13-B13</f>
        <v>-1</v>
      </c>
      <c r="I13" s="172">
        <f t="shared" si="0"/>
        <v>0</v>
      </c>
      <c r="J13" s="173">
        <f t="shared" si="0"/>
        <v>-1</v>
      </c>
      <c r="K13" s="175">
        <f t="shared" si="1"/>
        <v>0.8333333333333334</v>
      </c>
      <c r="L13" s="177">
        <f t="shared" si="1"/>
      </c>
      <c r="M13" s="176">
        <f t="shared" si="1"/>
        <v>0.8333333333333334</v>
      </c>
    </row>
    <row r="14" spans="1:13" ht="15">
      <c r="A14" s="178" t="s">
        <v>609</v>
      </c>
      <c r="B14" s="247">
        <v>17</v>
      </c>
      <c r="C14" s="247">
        <v>4.33</v>
      </c>
      <c r="D14" s="247">
        <f t="shared" si="2"/>
        <v>21.33</v>
      </c>
      <c r="E14" s="248">
        <v>20</v>
      </c>
      <c r="F14" s="248">
        <v>3.63</v>
      </c>
      <c r="G14" s="247">
        <f t="shared" si="3"/>
        <v>23.63</v>
      </c>
      <c r="H14" s="172">
        <f>+E14-B14</f>
        <v>3</v>
      </c>
      <c r="I14" s="172">
        <f t="shared" si="0"/>
        <v>-0.7000000000000002</v>
      </c>
      <c r="J14" s="173">
        <f t="shared" si="0"/>
        <v>2.3000000000000007</v>
      </c>
      <c r="K14" s="175">
        <f t="shared" si="1"/>
        <v>1.1764705882352942</v>
      </c>
      <c r="L14" s="177">
        <f t="shared" si="1"/>
        <v>0.8383371824480369</v>
      </c>
      <c r="M14" s="176">
        <f t="shared" si="1"/>
        <v>1.1078293483356776</v>
      </c>
    </row>
    <row r="15" spans="1:13" ht="15">
      <c r="A15" s="178" t="s">
        <v>610</v>
      </c>
      <c r="B15" s="247">
        <v>1</v>
      </c>
      <c r="C15" s="247">
        <v>0</v>
      </c>
      <c r="D15" s="247">
        <f t="shared" si="2"/>
        <v>1</v>
      </c>
      <c r="E15" s="248">
        <v>0</v>
      </c>
      <c r="F15" s="248">
        <v>0</v>
      </c>
      <c r="G15" s="247">
        <f t="shared" si="3"/>
        <v>0</v>
      </c>
      <c r="H15" s="172">
        <f aca="true" t="shared" si="4" ref="H15:J39">+E15-B15</f>
        <v>-1</v>
      </c>
      <c r="I15" s="172">
        <f t="shared" si="0"/>
        <v>0</v>
      </c>
      <c r="J15" s="173">
        <f t="shared" si="0"/>
        <v>-1</v>
      </c>
      <c r="K15" s="175">
        <f t="shared" si="1"/>
        <v>0</v>
      </c>
      <c r="L15" s="177">
        <f t="shared" si="1"/>
      </c>
      <c r="M15" s="176">
        <f t="shared" si="1"/>
        <v>0</v>
      </c>
    </row>
    <row r="16" spans="1:13" ht="15">
      <c r="A16" s="178" t="s">
        <v>611</v>
      </c>
      <c r="B16" s="247">
        <v>19</v>
      </c>
      <c r="C16" s="247">
        <v>0.67</v>
      </c>
      <c r="D16" s="247">
        <f t="shared" si="2"/>
        <v>19.67</v>
      </c>
      <c r="E16" s="248">
        <v>21</v>
      </c>
      <c r="F16" s="248">
        <v>0.33</v>
      </c>
      <c r="G16" s="247">
        <f t="shared" si="3"/>
        <v>21.33</v>
      </c>
      <c r="H16" s="172">
        <f t="shared" si="4"/>
        <v>2</v>
      </c>
      <c r="I16" s="172">
        <f t="shared" si="0"/>
        <v>-0.34</v>
      </c>
      <c r="J16" s="173">
        <f t="shared" si="0"/>
        <v>1.6599999999999966</v>
      </c>
      <c r="K16" s="175">
        <f t="shared" si="1"/>
        <v>1.105263157894737</v>
      </c>
      <c r="L16" s="177">
        <f t="shared" si="1"/>
        <v>0.4925373134328358</v>
      </c>
      <c r="M16" s="176">
        <f t="shared" si="1"/>
        <v>1.0843924758515504</v>
      </c>
    </row>
    <row r="17" spans="1:13" ht="15">
      <c r="A17" s="178" t="s">
        <v>612</v>
      </c>
      <c r="B17" s="247">
        <v>11</v>
      </c>
      <c r="C17" s="247">
        <v>0.67</v>
      </c>
      <c r="D17" s="247">
        <f t="shared" si="2"/>
        <v>11.67</v>
      </c>
      <c r="E17" s="248">
        <v>8</v>
      </c>
      <c r="F17" s="248">
        <v>0</v>
      </c>
      <c r="G17" s="247">
        <f t="shared" si="3"/>
        <v>8</v>
      </c>
      <c r="H17" s="172">
        <f t="shared" si="4"/>
        <v>-3</v>
      </c>
      <c r="I17" s="172">
        <f t="shared" si="0"/>
        <v>-0.67</v>
      </c>
      <c r="J17" s="173">
        <f t="shared" si="0"/>
        <v>-3.67</v>
      </c>
      <c r="K17" s="175">
        <f t="shared" si="1"/>
        <v>0.7272727272727273</v>
      </c>
      <c r="L17" s="177">
        <f t="shared" si="1"/>
        <v>0</v>
      </c>
      <c r="M17" s="176">
        <f t="shared" si="1"/>
        <v>0.6855184233076264</v>
      </c>
    </row>
    <row r="18" spans="1:13" ht="15">
      <c r="A18" s="178" t="s">
        <v>613</v>
      </c>
      <c r="B18" s="247">
        <v>0</v>
      </c>
      <c r="C18" s="247">
        <v>0</v>
      </c>
      <c r="D18" s="247">
        <f t="shared" si="2"/>
        <v>0</v>
      </c>
      <c r="E18" s="248">
        <v>0</v>
      </c>
      <c r="F18" s="248">
        <v>0</v>
      </c>
      <c r="G18" s="247">
        <f t="shared" si="3"/>
        <v>0</v>
      </c>
      <c r="H18" s="172">
        <f t="shared" si="4"/>
        <v>0</v>
      </c>
      <c r="I18" s="172">
        <f t="shared" si="0"/>
        <v>0</v>
      </c>
      <c r="J18" s="173">
        <f t="shared" si="0"/>
        <v>0</v>
      </c>
      <c r="K18" s="175">
        <f t="shared" si="1"/>
      </c>
      <c r="L18" s="177">
        <f t="shared" si="1"/>
      </c>
      <c r="M18" s="176">
        <f t="shared" si="1"/>
      </c>
    </row>
    <row r="19" spans="1:13" ht="15">
      <c r="A19" s="178" t="s">
        <v>614</v>
      </c>
      <c r="B19" s="247">
        <v>0</v>
      </c>
      <c r="C19" s="247">
        <v>0</v>
      </c>
      <c r="D19" s="247">
        <f t="shared" si="2"/>
        <v>0</v>
      </c>
      <c r="E19" s="248">
        <v>0</v>
      </c>
      <c r="F19" s="248">
        <v>0</v>
      </c>
      <c r="G19" s="247">
        <f t="shared" si="3"/>
        <v>0</v>
      </c>
      <c r="H19" s="172">
        <f t="shared" si="4"/>
        <v>0</v>
      </c>
      <c r="I19" s="172">
        <f t="shared" si="0"/>
        <v>0</v>
      </c>
      <c r="J19" s="173">
        <f t="shared" si="0"/>
        <v>0</v>
      </c>
      <c r="K19" s="175">
        <f t="shared" si="1"/>
      </c>
      <c r="L19" s="177">
        <f t="shared" si="1"/>
      </c>
      <c r="M19" s="176">
        <f t="shared" si="1"/>
      </c>
    </row>
    <row r="20" spans="1:13" ht="15">
      <c r="A20" s="178" t="s">
        <v>615</v>
      </c>
      <c r="B20" s="247">
        <v>0</v>
      </c>
      <c r="C20" s="247">
        <v>0</v>
      </c>
      <c r="D20" s="247">
        <f t="shared" si="2"/>
        <v>0</v>
      </c>
      <c r="E20" s="248">
        <v>0</v>
      </c>
      <c r="F20" s="248">
        <v>0</v>
      </c>
      <c r="G20" s="247">
        <f t="shared" si="3"/>
        <v>0</v>
      </c>
      <c r="H20" s="172">
        <f t="shared" si="4"/>
        <v>0</v>
      </c>
      <c r="I20" s="172">
        <f t="shared" si="0"/>
        <v>0</v>
      </c>
      <c r="J20" s="173">
        <f t="shared" si="0"/>
        <v>0</v>
      </c>
      <c r="K20" s="175">
        <f t="shared" si="1"/>
      </c>
      <c r="L20" s="177">
        <f t="shared" si="1"/>
      </c>
      <c r="M20" s="176">
        <f t="shared" si="1"/>
      </c>
    </row>
    <row r="21" spans="1:13" ht="15">
      <c r="A21" s="178" t="s">
        <v>616</v>
      </c>
      <c r="B21" s="247">
        <v>0</v>
      </c>
      <c r="C21" s="247">
        <v>0</v>
      </c>
      <c r="D21" s="247">
        <f t="shared" si="2"/>
        <v>0</v>
      </c>
      <c r="E21" s="248">
        <v>0</v>
      </c>
      <c r="F21" s="248">
        <v>0</v>
      </c>
      <c r="G21" s="247">
        <f t="shared" si="3"/>
        <v>0</v>
      </c>
      <c r="H21" s="172">
        <f t="shared" si="4"/>
        <v>0</v>
      </c>
      <c r="I21" s="172">
        <f t="shared" si="0"/>
        <v>0</v>
      </c>
      <c r="J21" s="173">
        <f t="shared" si="0"/>
        <v>0</v>
      </c>
      <c r="K21" s="175">
        <f t="shared" si="1"/>
      </c>
      <c r="L21" s="177">
        <f t="shared" si="1"/>
      </c>
      <c r="M21" s="176">
        <f t="shared" si="1"/>
      </c>
    </row>
    <row r="22" spans="1:13" ht="15">
      <c r="A22" s="178" t="s">
        <v>617</v>
      </c>
      <c r="B22" s="247">
        <v>0</v>
      </c>
      <c r="C22" s="247">
        <v>0</v>
      </c>
      <c r="D22" s="247">
        <f t="shared" si="2"/>
        <v>0</v>
      </c>
      <c r="E22" s="248">
        <v>0</v>
      </c>
      <c r="F22" s="248">
        <v>0</v>
      </c>
      <c r="G22" s="247">
        <f t="shared" si="3"/>
        <v>0</v>
      </c>
      <c r="H22" s="172">
        <f t="shared" si="4"/>
        <v>0</v>
      </c>
      <c r="I22" s="172">
        <f t="shared" si="0"/>
        <v>0</v>
      </c>
      <c r="J22" s="173">
        <f t="shared" si="0"/>
        <v>0</v>
      </c>
      <c r="K22" s="175">
        <f t="shared" si="1"/>
      </c>
      <c r="L22" s="177">
        <f t="shared" si="1"/>
      </c>
      <c r="M22" s="176">
        <f t="shared" si="1"/>
      </c>
    </row>
    <row r="23" spans="1:13" ht="15">
      <c r="A23" s="178" t="s">
        <v>618</v>
      </c>
      <c r="B23" s="247">
        <v>0</v>
      </c>
      <c r="C23" s="247">
        <v>0</v>
      </c>
      <c r="D23" s="247">
        <f t="shared" si="2"/>
        <v>0</v>
      </c>
      <c r="E23" s="248">
        <v>0</v>
      </c>
      <c r="F23" s="248">
        <v>0</v>
      </c>
      <c r="G23" s="247">
        <f t="shared" si="3"/>
        <v>0</v>
      </c>
      <c r="H23" s="172">
        <f t="shared" si="4"/>
        <v>0</v>
      </c>
      <c r="I23" s="172">
        <f t="shared" si="0"/>
        <v>0</v>
      </c>
      <c r="J23" s="173">
        <f t="shared" si="0"/>
        <v>0</v>
      </c>
      <c r="K23" s="175">
        <f t="shared" si="1"/>
      </c>
      <c r="L23" s="177">
        <f t="shared" si="1"/>
      </c>
      <c r="M23" s="176">
        <f t="shared" si="1"/>
      </c>
    </row>
    <row r="24" spans="1:13" ht="15">
      <c r="A24" s="178" t="s">
        <v>619</v>
      </c>
      <c r="B24" s="247">
        <v>0</v>
      </c>
      <c r="C24" s="247">
        <v>0</v>
      </c>
      <c r="D24" s="247">
        <f t="shared" si="2"/>
        <v>0</v>
      </c>
      <c r="E24" s="248">
        <v>0</v>
      </c>
      <c r="F24" s="248">
        <v>0</v>
      </c>
      <c r="G24" s="247">
        <f t="shared" si="3"/>
        <v>0</v>
      </c>
      <c r="H24" s="172">
        <f t="shared" si="4"/>
        <v>0</v>
      </c>
      <c r="I24" s="172">
        <f t="shared" si="0"/>
        <v>0</v>
      </c>
      <c r="J24" s="173">
        <f t="shared" si="0"/>
        <v>0</v>
      </c>
      <c r="K24" s="175">
        <f t="shared" si="1"/>
      </c>
      <c r="L24" s="177">
        <f t="shared" si="1"/>
      </c>
      <c r="M24" s="176">
        <f t="shared" si="1"/>
      </c>
    </row>
    <row r="25" spans="1:13" ht="15">
      <c r="A25" s="178" t="s">
        <v>620</v>
      </c>
      <c r="B25" s="247">
        <v>0</v>
      </c>
      <c r="C25" s="247">
        <v>0</v>
      </c>
      <c r="D25" s="247">
        <f t="shared" si="2"/>
        <v>0</v>
      </c>
      <c r="E25" s="248">
        <v>0</v>
      </c>
      <c r="F25" s="248">
        <v>0</v>
      </c>
      <c r="G25" s="247">
        <f t="shared" si="3"/>
        <v>0</v>
      </c>
      <c r="H25" s="172">
        <f t="shared" si="4"/>
        <v>0</v>
      </c>
      <c r="I25" s="172">
        <f t="shared" si="4"/>
        <v>0</v>
      </c>
      <c r="J25" s="173">
        <f t="shared" si="4"/>
        <v>0</v>
      </c>
      <c r="K25" s="175">
        <f t="shared" si="1"/>
      </c>
      <c r="L25" s="177">
        <f t="shared" si="1"/>
      </c>
      <c r="M25" s="176">
        <f t="shared" si="1"/>
      </c>
    </row>
    <row r="26" spans="1:13" ht="15">
      <c r="A26" s="178" t="s">
        <v>621</v>
      </c>
      <c r="B26" s="247">
        <v>0</v>
      </c>
      <c r="C26" s="247">
        <v>0</v>
      </c>
      <c r="D26" s="247">
        <f t="shared" si="2"/>
        <v>0</v>
      </c>
      <c r="E26" s="248">
        <v>0</v>
      </c>
      <c r="F26" s="248">
        <v>0</v>
      </c>
      <c r="G26" s="247">
        <f t="shared" si="3"/>
        <v>0</v>
      </c>
      <c r="H26" s="172">
        <f t="shared" si="4"/>
        <v>0</v>
      </c>
      <c r="I26" s="172">
        <f t="shared" si="4"/>
        <v>0</v>
      </c>
      <c r="J26" s="173">
        <f t="shared" si="4"/>
        <v>0</v>
      </c>
      <c r="K26" s="175">
        <f t="shared" si="1"/>
      </c>
      <c r="L26" s="177">
        <f t="shared" si="1"/>
      </c>
      <c r="M26" s="176">
        <f t="shared" si="1"/>
      </c>
    </row>
    <row r="27" spans="1:13" ht="15">
      <c r="A27" s="178" t="s">
        <v>622</v>
      </c>
      <c r="B27" s="247">
        <v>6</v>
      </c>
      <c r="C27" s="247">
        <v>0.33</v>
      </c>
      <c r="D27" s="247">
        <f t="shared" si="2"/>
        <v>6.33</v>
      </c>
      <c r="E27" s="248">
        <v>6</v>
      </c>
      <c r="F27" s="248">
        <v>0.75</v>
      </c>
      <c r="G27" s="247">
        <f t="shared" si="3"/>
        <v>6.75</v>
      </c>
      <c r="H27" s="172">
        <f t="shared" si="4"/>
        <v>0</v>
      </c>
      <c r="I27" s="172">
        <f t="shared" si="4"/>
        <v>0.42</v>
      </c>
      <c r="J27" s="173">
        <f t="shared" si="4"/>
        <v>0.41999999999999993</v>
      </c>
      <c r="K27" s="175">
        <f t="shared" si="1"/>
        <v>1</v>
      </c>
      <c r="L27" s="177">
        <f t="shared" si="1"/>
        <v>2.2727272727272725</v>
      </c>
      <c r="M27" s="176">
        <f t="shared" si="1"/>
        <v>1.066350710900474</v>
      </c>
    </row>
    <row r="28" spans="1:13" ht="15">
      <c r="A28" s="178" t="s">
        <v>623</v>
      </c>
      <c r="B28" s="247">
        <v>0</v>
      </c>
      <c r="C28" s="247">
        <v>0</v>
      </c>
      <c r="D28" s="247">
        <f t="shared" si="2"/>
        <v>0</v>
      </c>
      <c r="E28" s="248">
        <v>0</v>
      </c>
      <c r="F28" s="248">
        <v>0</v>
      </c>
      <c r="G28" s="247">
        <f t="shared" si="3"/>
        <v>0</v>
      </c>
      <c r="H28" s="172">
        <f t="shared" si="4"/>
        <v>0</v>
      </c>
      <c r="I28" s="172">
        <f t="shared" si="4"/>
        <v>0</v>
      </c>
      <c r="J28" s="173">
        <f t="shared" si="4"/>
        <v>0</v>
      </c>
      <c r="K28" s="175">
        <f t="shared" si="1"/>
      </c>
      <c r="L28" s="177">
        <f t="shared" si="1"/>
      </c>
      <c r="M28" s="176">
        <f t="shared" si="1"/>
      </c>
    </row>
    <row r="29" spans="1:13" ht="15">
      <c r="A29" s="178" t="s">
        <v>624</v>
      </c>
      <c r="B29" s="247">
        <v>0</v>
      </c>
      <c r="C29" s="247">
        <v>0</v>
      </c>
      <c r="D29" s="247">
        <f t="shared" si="2"/>
        <v>0</v>
      </c>
      <c r="E29" s="248">
        <v>0</v>
      </c>
      <c r="F29" s="248">
        <v>0.5</v>
      </c>
      <c r="G29" s="247">
        <f t="shared" si="3"/>
        <v>0.5</v>
      </c>
      <c r="H29" s="172">
        <f t="shared" si="4"/>
        <v>0</v>
      </c>
      <c r="I29" s="172">
        <f t="shared" si="4"/>
        <v>0.5</v>
      </c>
      <c r="J29" s="173">
        <f t="shared" si="4"/>
        <v>0.5</v>
      </c>
      <c r="K29" s="175">
        <f t="shared" si="1"/>
      </c>
      <c r="L29" s="177">
        <f t="shared" si="1"/>
      </c>
      <c r="M29" s="176">
        <f t="shared" si="1"/>
      </c>
    </row>
    <row r="30" spans="1:13" ht="15">
      <c r="A30" s="178" t="s">
        <v>625</v>
      </c>
      <c r="B30" s="247">
        <v>0</v>
      </c>
      <c r="C30" s="247">
        <v>0</v>
      </c>
      <c r="D30" s="247">
        <f t="shared" si="2"/>
        <v>0</v>
      </c>
      <c r="E30" s="248">
        <v>0</v>
      </c>
      <c r="F30" s="248">
        <v>0</v>
      </c>
      <c r="G30" s="247">
        <f t="shared" si="3"/>
        <v>0</v>
      </c>
      <c r="H30" s="172">
        <f t="shared" si="4"/>
        <v>0</v>
      </c>
      <c r="I30" s="172">
        <f t="shared" si="4"/>
        <v>0</v>
      </c>
      <c r="J30" s="173">
        <f t="shared" si="4"/>
        <v>0</v>
      </c>
      <c r="K30" s="175">
        <f t="shared" si="1"/>
      </c>
      <c r="L30" s="177">
        <f t="shared" si="1"/>
      </c>
      <c r="M30" s="176">
        <f t="shared" si="1"/>
      </c>
    </row>
    <row r="31" spans="1:13" ht="15">
      <c r="A31" s="178" t="s">
        <v>626</v>
      </c>
      <c r="B31" s="247">
        <v>0</v>
      </c>
      <c r="C31" s="247">
        <v>0</v>
      </c>
      <c r="D31" s="247">
        <f t="shared" si="2"/>
        <v>0</v>
      </c>
      <c r="E31" s="248">
        <v>0</v>
      </c>
      <c r="F31" s="248">
        <v>1.5</v>
      </c>
      <c r="G31" s="247">
        <f t="shared" si="3"/>
        <v>1.5</v>
      </c>
      <c r="H31" s="172">
        <f t="shared" si="4"/>
        <v>0</v>
      </c>
      <c r="I31" s="172">
        <f t="shared" si="4"/>
        <v>1.5</v>
      </c>
      <c r="J31" s="173">
        <f t="shared" si="4"/>
        <v>1.5</v>
      </c>
      <c r="K31" s="175">
        <f t="shared" si="1"/>
      </c>
      <c r="L31" s="177">
        <f t="shared" si="1"/>
      </c>
      <c r="M31" s="176">
        <f t="shared" si="1"/>
      </c>
    </row>
    <row r="32" spans="1:13" ht="15">
      <c r="A32" s="178" t="s">
        <v>627</v>
      </c>
      <c r="B32" s="247">
        <v>0</v>
      </c>
      <c r="C32" s="247">
        <v>0</v>
      </c>
      <c r="D32" s="247">
        <f t="shared" si="2"/>
        <v>0</v>
      </c>
      <c r="E32" s="248">
        <v>0</v>
      </c>
      <c r="F32" s="248">
        <v>0</v>
      </c>
      <c r="G32" s="247">
        <f t="shared" si="3"/>
        <v>0</v>
      </c>
      <c r="H32" s="172">
        <f t="shared" si="4"/>
        <v>0</v>
      </c>
      <c r="I32" s="172">
        <f t="shared" si="4"/>
        <v>0</v>
      </c>
      <c r="J32" s="173">
        <f t="shared" si="4"/>
        <v>0</v>
      </c>
      <c r="K32" s="175">
        <f t="shared" si="1"/>
      </c>
      <c r="L32" s="177">
        <f t="shared" si="1"/>
      </c>
      <c r="M32" s="176">
        <f t="shared" si="1"/>
      </c>
    </row>
    <row r="33" spans="1:13" ht="15">
      <c r="A33" s="178" t="s">
        <v>628</v>
      </c>
      <c r="B33" s="247">
        <v>0</v>
      </c>
      <c r="C33" s="247">
        <v>0</v>
      </c>
      <c r="D33" s="247">
        <f t="shared" si="2"/>
        <v>0</v>
      </c>
      <c r="E33" s="248">
        <v>0</v>
      </c>
      <c r="F33" s="248">
        <v>0</v>
      </c>
      <c r="G33" s="247">
        <f t="shared" si="3"/>
        <v>0</v>
      </c>
      <c r="H33" s="172">
        <f t="shared" si="4"/>
        <v>0</v>
      </c>
      <c r="I33" s="172">
        <f t="shared" si="4"/>
        <v>0</v>
      </c>
      <c r="J33" s="173">
        <f t="shared" si="4"/>
        <v>0</v>
      </c>
      <c r="K33" s="175">
        <f t="shared" si="1"/>
      </c>
      <c r="L33" s="177">
        <f t="shared" si="1"/>
      </c>
      <c r="M33" s="176">
        <f t="shared" si="1"/>
      </c>
    </row>
    <row r="34" spans="1:13" ht="15">
      <c r="A34" s="178" t="s">
        <v>629</v>
      </c>
      <c r="B34" s="247">
        <v>0</v>
      </c>
      <c r="C34" s="247">
        <v>0.67</v>
      </c>
      <c r="D34" s="247">
        <f t="shared" si="2"/>
        <v>0.67</v>
      </c>
      <c r="E34" s="248">
        <v>0</v>
      </c>
      <c r="F34" s="248">
        <v>0.99</v>
      </c>
      <c r="G34" s="247">
        <f t="shared" si="3"/>
        <v>0.99</v>
      </c>
      <c r="H34" s="172">
        <f t="shared" si="4"/>
        <v>0</v>
      </c>
      <c r="I34" s="172">
        <f t="shared" si="4"/>
        <v>0.31999999999999995</v>
      </c>
      <c r="J34" s="173">
        <f t="shared" si="4"/>
        <v>0.31999999999999995</v>
      </c>
      <c r="K34" s="175">
        <f t="shared" si="1"/>
      </c>
      <c r="L34" s="177">
        <f t="shared" si="1"/>
        <v>1.4776119402985073</v>
      </c>
      <c r="M34" s="177">
        <f t="shared" si="1"/>
        <v>1.4776119402985073</v>
      </c>
    </row>
    <row r="35" spans="1:13" ht="15">
      <c r="A35" s="178" t="s">
        <v>630</v>
      </c>
      <c r="B35" s="247">
        <v>2</v>
      </c>
      <c r="C35" s="247">
        <v>0.33</v>
      </c>
      <c r="D35" s="247">
        <f t="shared" si="2"/>
        <v>2.33</v>
      </c>
      <c r="E35" s="248">
        <v>1</v>
      </c>
      <c r="F35" s="248">
        <v>0.33</v>
      </c>
      <c r="G35" s="247">
        <f t="shared" si="3"/>
        <v>1.33</v>
      </c>
      <c r="H35" s="172">
        <f t="shared" si="4"/>
        <v>-1</v>
      </c>
      <c r="I35" s="172">
        <f t="shared" si="4"/>
        <v>0</v>
      </c>
      <c r="J35" s="173">
        <f t="shared" si="4"/>
        <v>-1</v>
      </c>
      <c r="K35" s="175">
        <f t="shared" si="1"/>
        <v>0.5</v>
      </c>
      <c r="L35" s="177">
        <f t="shared" si="1"/>
        <v>1</v>
      </c>
      <c r="M35" s="177">
        <f t="shared" si="1"/>
        <v>0.5708154506437768</v>
      </c>
    </row>
    <row r="36" spans="1:13" ht="15">
      <c r="A36" s="178" t="s">
        <v>631</v>
      </c>
      <c r="B36" s="247">
        <v>0</v>
      </c>
      <c r="C36" s="247">
        <v>0.33</v>
      </c>
      <c r="D36" s="247">
        <f t="shared" si="2"/>
        <v>0.33</v>
      </c>
      <c r="E36" s="248">
        <v>0</v>
      </c>
      <c r="F36" s="248">
        <v>0</v>
      </c>
      <c r="G36" s="247">
        <f t="shared" si="3"/>
        <v>0</v>
      </c>
      <c r="H36" s="172">
        <f t="shared" si="4"/>
        <v>0</v>
      </c>
      <c r="I36" s="172">
        <f t="shared" si="4"/>
        <v>-0.33</v>
      </c>
      <c r="J36" s="173">
        <f t="shared" si="4"/>
        <v>-0.33</v>
      </c>
      <c r="K36" s="175">
        <f t="shared" si="1"/>
      </c>
      <c r="L36" s="177">
        <f t="shared" si="1"/>
        <v>0</v>
      </c>
      <c r="M36" s="177">
        <f t="shared" si="1"/>
        <v>0</v>
      </c>
    </row>
    <row r="37" spans="1:13" ht="15">
      <c r="A37" s="179" t="s">
        <v>632</v>
      </c>
      <c r="B37" s="249">
        <f>SUM(B9:B36)</f>
        <v>71</v>
      </c>
      <c r="C37" s="249">
        <f>SUM(C9:C36)</f>
        <v>8.66</v>
      </c>
      <c r="D37" s="249">
        <f>SUM(D9:D36)</f>
        <v>79.66</v>
      </c>
      <c r="E37" s="249">
        <f>SUM(E9:E36)</f>
        <v>71</v>
      </c>
      <c r="F37" s="249">
        <f>SUM(F9:F36)</f>
        <v>9.350000000000001</v>
      </c>
      <c r="G37" s="249">
        <f>+E37+F37</f>
        <v>80.35</v>
      </c>
      <c r="H37" s="180">
        <f t="shared" si="4"/>
        <v>0</v>
      </c>
      <c r="I37" s="180">
        <f t="shared" si="4"/>
        <v>0.6900000000000013</v>
      </c>
      <c r="J37" s="181">
        <f t="shared" si="4"/>
        <v>0.6899999999999977</v>
      </c>
      <c r="K37" s="182">
        <f t="shared" si="1"/>
        <v>1</v>
      </c>
      <c r="L37" s="182">
        <f t="shared" si="1"/>
        <v>1.0796766743648962</v>
      </c>
      <c r="M37" s="183">
        <f t="shared" si="1"/>
        <v>1.008661812703992</v>
      </c>
    </row>
    <row r="38" spans="1:13" ht="15.75" thickBot="1">
      <c r="A38" s="184" t="s">
        <v>633</v>
      </c>
      <c r="B38" s="249">
        <v>89</v>
      </c>
      <c r="C38" s="249">
        <v>14</v>
      </c>
      <c r="D38" s="250">
        <f>+B38+C38</f>
        <v>103</v>
      </c>
      <c r="E38" s="251">
        <v>85</v>
      </c>
      <c r="F38" s="251">
        <v>12</v>
      </c>
      <c r="G38" s="249">
        <f>+E38+F38</f>
        <v>97</v>
      </c>
      <c r="H38" s="185">
        <f t="shared" si="4"/>
        <v>-4</v>
      </c>
      <c r="I38" s="185">
        <f t="shared" si="4"/>
        <v>-2</v>
      </c>
      <c r="J38" s="186">
        <f t="shared" si="4"/>
        <v>-6</v>
      </c>
      <c r="K38" s="187">
        <f t="shared" si="1"/>
        <v>0.9550561797752809</v>
      </c>
      <c r="L38" s="187">
        <f t="shared" si="1"/>
        <v>0.8571428571428571</v>
      </c>
      <c r="M38" s="188">
        <f t="shared" si="1"/>
        <v>0.941747572815534</v>
      </c>
    </row>
    <row r="39" spans="1:13" ht="15.75" thickBot="1">
      <c r="A39" s="189" t="s">
        <v>634</v>
      </c>
      <c r="B39" s="252">
        <f>+B37+B38</f>
        <v>160</v>
      </c>
      <c r="C39" s="253">
        <f>+C37+C38</f>
        <v>22.66</v>
      </c>
      <c r="D39" s="253">
        <f>+B39+C39</f>
        <v>182.66</v>
      </c>
      <c r="E39" s="252">
        <f>+E37+E38</f>
        <v>156</v>
      </c>
      <c r="F39" s="253">
        <f>+F37+F38</f>
        <v>21.35</v>
      </c>
      <c r="G39" s="254">
        <f>+G37+G38</f>
        <v>177.35</v>
      </c>
      <c r="H39" s="255">
        <f t="shared" si="4"/>
        <v>-4</v>
      </c>
      <c r="I39" s="255">
        <f t="shared" si="4"/>
        <v>-1.3099999999999987</v>
      </c>
      <c r="J39" s="255">
        <f t="shared" si="4"/>
        <v>-5.310000000000002</v>
      </c>
      <c r="K39" s="190">
        <f t="shared" si="1"/>
        <v>0.975</v>
      </c>
      <c r="L39" s="190">
        <f t="shared" si="1"/>
        <v>0.942188879082083</v>
      </c>
      <c r="M39" s="191">
        <f t="shared" si="1"/>
        <v>0.9709295959706559</v>
      </c>
    </row>
    <row r="41" ht="15">
      <c r="G41" s="192"/>
    </row>
  </sheetData>
  <sheetProtection password="C775" sheet="1"/>
  <mergeCells count="9">
    <mergeCell ref="A2:M3"/>
    <mergeCell ref="A5:A7"/>
    <mergeCell ref="B5:D5"/>
    <mergeCell ref="E5:G5"/>
    <mergeCell ref="H5:M5"/>
    <mergeCell ref="B6:D6"/>
    <mergeCell ref="E6:G6"/>
    <mergeCell ref="H6:J6"/>
    <mergeCell ref="K6:M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Roman,Félkövér"1. sz. melléklet</oddHeader>
    <oddFooter>&amp;RPPKE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9.00390625" defaultRowHeight="12.75"/>
  <cols>
    <col min="1" max="1" width="38.625" style="193" bestFit="1" customWidth="1"/>
    <col min="2" max="2" width="17.75390625" style="193" customWidth="1"/>
    <col min="3" max="3" width="17.875" style="193" customWidth="1"/>
    <col min="4" max="5" width="17.75390625" style="193" customWidth="1"/>
    <col min="6" max="16384" width="9.125" style="193" customWidth="1"/>
  </cols>
  <sheetData>
    <row r="2" spans="1:5" ht="12.75">
      <c r="A2" s="388" t="s">
        <v>686</v>
      </c>
      <c r="B2" s="388"/>
      <c r="C2" s="388"/>
      <c r="D2" s="388"/>
      <c r="E2" s="388"/>
    </row>
    <row r="4" ht="13.5" thickBot="1"/>
    <row r="5" spans="1:5" ht="12.75">
      <c r="A5" s="389" t="s">
        <v>570</v>
      </c>
      <c r="B5" s="391" t="s">
        <v>646</v>
      </c>
      <c r="C5" s="391"/>
      <c r="D5" s="392" t="s">
        <v>598</v>
      </c>
      <c r="E5" s="393"/>
    </row>
    <row r="6" spans="1:5" ht="13.5" thickBot="1">
      <c r="A6" s="390"/>
      <c r="B6" s="194">
        <v>40466</v>
      </c>
      <c r="C6" s="194">
        <v>40831</v>
      </c>
      <c r="D6" s="195" t="s">
        <v>647</v>
      </c>
      <c r="E6" s="196" t="s">
        <v>648</v>
      </c>
    </row>
    <row r="7" spans="1:5" ht="12.75">
      <c r="A7" s="197"/>
      <c r="B7" s="198"/>
      <c r="C7" s="198"/>
      <c r="D7" s="199"/>
      <c r="E7" s="200"/>
    </row>
    <row r="8" spans="1:5" ht="12.75">
      <c r="A8" s="201" t="s">
        <v>649</v>
      </c>
      <c r="B8" s="202">
        <f>SUM(B9:B13)</f>
        <v>1694</v>
      </c>
      <c r="C8" s="202">
        <f>SUM(C9:C13)</f>
        <v>1467</v>
      </c>
      <c r="D8" s="203">
        <f aca="true" t="shared" si="0" ref="D8:D26">+C8-B8</f>
        <v>-227</v>
      </c>
      <c r="E8" s="204">
        <f>IF(B8=0,"",+C8/B8)</f>
        <v>0.8659976387249114</v>
      </c>
    </row>
    <row r="9" spans="1:5" ht="12.75">
      <c r="A9" s="205" t="s">
        <v>650</v>
      </c>
      <c r="B9" s="206">
        <v>1201</v>
      </c>
      <c r="C9" s="24">
        <v>976</v>
      </c>
      <c r="D9" s="207">
        <f t="shared" si="0"/>
        <v>-225</v>
      </c>
      <c r="E9" s="208">
        <f>IF(B9=0,"",+C9/B9)</f>
        <v>0.8126561199000832</v>
      </c>
    </row>
    <row r="10" spans="1:5" ht="12.75">
      <c r="A10" s="205" t="s">
        <v>651</v>
      </c>
      <c r="B10" s="206">
        <v>0</v>
      </c>
      <c r="C10" s="24"/>
      <c r="D10" s="207"/>
      <c r="E10" s="208">
        <f>IF(B10=0,"",+C10/B10)</f>
      </c>
    </row>
    <row r="11" spans="1:5" ht="12.75">
      <c r="A11" s="205" t="s">
        <v>652</v>
      </c>
      <c r="B11" s="206">
        <v>493</v>
      </c>
      <c r="C11" s="24">
        <v>491</v>
      </c>
      <c r="D11" s="207">
        <f t="shared" si="0"/>
        <v>-2</v>
      </c>
      <c r="E11" s="208">
        <f>IF(B11=0,"",+C11/B11)</f>
        <v>0.9959432048681541</v>
      </c>
    </row>
    <row r="12" spans="1:5" ht="12.75">
      <c r="A12" s="205" t="s">
        <v>653</v>
      </c>
      <c r="B12" s="206">
        <v>0</v>
      </c>
      <c r="C12" s="24"/>
      <c r="D12" s="207"/>
      <c r="E12" s="208">
        <f>IF(B12=0,"",+C12/B12)</f>
      </c>
    </row>
    <row r="13" spans="1:5" ht="12.75">
      <c r="A13" s="205"/>
      <c r="B13" s="206"/>
      <c r="C13" s="206"/>
      <c r="D13" s="207"/>
      <c r="E13" s="208"/>
    </row>
    <row r="14" spans="1:5" ht="12.75">
      <c r="A14" s="209"/>
      <c r="B14" s="206"/>
      <c r="C14" s="206"/>
      <c r="D14" s="207"/>
      <c r="E14" s="208"/>
    </row>
    <row r="15" spans="1:5" ht="12.75">
      <c r="A15" s="201" t="s">
        <v>654</v>
      </c>
      <c r="B15" s="202">
        <f>SUM(B16:B20)</f>
        <v>1440</v>
      </c>
      <c r="C15" s="202">
        <f>SUM(C16:C20)</f>
        <v>1651</v>
      </c>
      <c r="D15" s="203">
        <f t="shared" si="0"/>
        <v>211</v>
      </c>
      <c r="E15" s="204">
        <f aca="true" t="shared" si="1" ref="E15:E26">IF(B15=0,"",+C15/B15)</f>
        <v>1.1465277777777778</v>
      </c>
    </row>
    <row r="16" spans="1:5" ht="12.75">
      <c r="A16" s="205" t="s">
        <v>650</v>
      </c>
      <c r="B16" s="206">
        <v>531</v>
      </c>
      <c r="C16" s="24">
        <v>804</v>
      </c>
      <c r="D16" s="210">
        <f t="shared" si="0"/>
        <v>273</v>
      </c>
      <c r="E16" s="208">
        <f t="shared" si="1"/>
        <v>1.5141242937853108</v>
      </c>
    </row>
    <row r="17" spans="1:5" ht="12.75">
      <c r="A17" s="205" t="s">
        <v>651</v>
      </c>
      <c r="B17" s="206">
        <v>0</v>
      </c>
      <c r="C17" s="24"/>
      <c r="D17" s="210">
        <f t="shared" si="0"/>
        <v>0</v>
      </c>
      <c r="E17" s="208">
        <f t="shared" si="1"/>
      </c>
    </row>
    <row r="18" spans="1:5" ht="12.75">
      <c r="A18" s="205" t="s">
        <v>652</v>
      </c>
      <c r="B18" s="206">
        <v>909</v>
      </c>
      <c r="C18" s="24">
        <v>847</v>
      </c>
      <c r="D18" s="210">
        <f t="shared" si="0"/>
        <v>-62</v>
      </c>
      <c r="E18" s="208">
        <f t="shared" si="1"/>
        <v>0.9317931793179318</v>
      </c>
    </row>
    <row r="19" spans="1:5" ht="12.75">
      <c r="A19" s="205" t="s">
        <v>653</v>
      </c>
      <c r="B19" s="206">
        <v>0</v>
      </c>
      <c r="C19" s="24"/>
      <c r="D19" s="210">
        <f t="shared" si="0"/>
        <v>0</v>
      </c>
      <c r="E19" s="208">
        <f t="shared" si="1"/>
      </c>
    </row>
    <row r="20" spans="1:5" ht="12.75">
      <c r="A20" s="205" t="s">
        <v>655</v>
      </c>
      <c r="B20" s="206">
        <v>0</v>
      </c>
      <c r="C20" s="24"/>
      <c r="D20" s="210">
        <f t="shared" si="0"/>
        <v>0</v>
      </c>
      <c r="E20" s="208">
        <f t="shared" si="1"/>
      </c>
    </row>
    <row r="21" spans="1:5" ht="12.75">
      <c r="A21" s="209"/>
      <c r="B21" s="206"/>
      <c r="C21" s="206"/>
      <c r="D21" s="210"/>
      <c r="E21" s="208"/>
    </row>
    <row r="22" spans="1:5" ht="12.75">
      <c r="A22" s="211" t="s">
        <v>656</v>
      </c>
      <c r="B22" s="212">
        <f aca="true" t="shared" si="2" ref="B22:C26">+B8+B15</f>
        <v>3134</v>
      </c>
      <c r="C22" s="212">
        <f t="shared" si="2"/>
        <v>3118</v>
      </c>
      <c r="D22" s="203">
        <f t="shared" si="0"/>
        <v>-16</v>
      </c>
      <c r="E22" s="213">
        <f t="shared" si="1"/>
        <v>0.9948947032546267</v>
      </c>
    </row>
    <row r="23" spans="1:5" ht="12.75">
      <c r="A23" s="214" t="s">
        <v>650</v>
      </c>
      <c r="B23" s="202">
        <f t="shared" si="2"/>
        <v>1732</v>
      </c>
      <c r="C23" s="202">
        <f t="shared" si="2"/>
        <v>1780</v>
      </c>
      <c r="D23" s="203">
        <f t="shared" si="0"/>
        <v>48</v>
      </c>
      <c r="E23" s="213">
        <f t="shared" si="1"/>
        <v>1.0277136258660509</v>
      </c>
    </row>
    <row r="24" spans="1:5" ht="12.75">
      <c r="A24" s="214" t="s">
        <v>651</v>
      </c>
      <c r="B24" s="202">
        <f t="shared" si="2"/>
        <v>0</v>
      </c>
      <c r="C24" s="202">
        <f t="shared" si="2"/>
        <v>0</v>
      </c>
      <c r="D24" s="203">
        <f t="shared" si="0"/>
        <v>0</v>
      </c>
      <c r="E24" s="213">
        <f t="shared" si="1"/>
      </c>
    </row>
    <row r="25" spans="1:5" ht="12.75">
      <c r="A25" s="214" t="s">
        <v>652</v>
      </c>
      <c r="B25" s="202">
        <f t="shared" si="2"/>
        <v>1402</v>
      </c>
      <c r="C25" s="202">
        <f t="shared" si="2"/>
        <v>1338</v>
      </c>
      <c r="D25" s="203">
        <f t="shared" si="0"/>
        <v>-64</v>
      </c>
      <c r="E25" s="213">
        <f t="shared" si="1"/>
        <v>0.9543509272467903</v>
      </c>
    </row>
    <row r="26" spans="1:5" ht="12.75">
      <c r="A26" s="214" t="s">
        <v>653</v>
      </c>
      <c r="B26" s="202">
        <f t="shared" si="2"/>
        <v>0</v>
      </c>
      <c r="C26" s="202">
        <f t="shared" si="2"/>
        <v>0</v>
      </c>
      <c r="D26" s="203">
        <f t="shared" si="0"/>
        <v>0</v>
      </c>
      <c r="E26" s="213">
        <f t="shared" si="1"/>
      </c>
    </row>
    <row r="27" spans="1:5" ht="13.5" thickBot="1">
      <c r="A27" s="215"/>
      <c r="B27" s="216"/>
      <c r="C27" s="216"/>
      <c r="D27" s="217"/>
      <c r="E27" s="218"/>
    </row>
  </sheetData>
  <sheetProtection password="C775" sheet="1"/>
  <mergeCells count="4">
    <mergeCell ref="A2:E2"/>
    <mergeCell ref="A5:A6"/>
    <mergeCell ref="B5:C5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CE,Félkövér"2. sz. melléklet</oddHeader>
    <oddFooter>&amp;RPPKE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Ferencziné Béres Virág</dc:creator>
  <cp:keywords/>
  <dc:description/>
  <cp:lastModifiedBy>stagel</cp:lastModifiedBy>
  <cp:lastPrinted>2012-04-10T13:20:04Z</cp:lastPrinted>
  <dcterms:created xsi:type="dcterms:W3CDTF">2009-03-02T08:49:08Z</dcterms:created>
  <dcterms:modified xsi:type="dcterms:W3CDTF">2012-04-20T11:01:09Z</dcterms:modified>
  <cp:category/>
  <cp:version/>
  <cp:contentType/>
  <cp:contentStatus/>
</cp:coreProperties>
</file>